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Сайт\Закупки\План закупок\"/>
    </mc:Choice>
  </mc:AlternateContent>
  <bookViews>
    <workbookView xWindow="120" yWindow="312" windowWidth="18972" windowHeight="11460"/>
  </bookViews>
  <sheets>
    <sheet name="РПЗ" sheetId="1" r:id="rId1"/>
    <sheet name="РПЦЗ" sheetId="7" r:id="rId2"/>
    <sheet name="ПП" sheetId="4" r:id="rId3"/>
    <sheet name="Отчет РПЗ(ПЗ)_ПЗИП" sheetId="2" r:id="rId4"/>
    <sheet name="Отчет о ПП" sheetId="5" r:id="rId5"/>
    <sheet name="Сведения о ЗД" sheetId="6" r:id="rId6"/>
    <sheet name="Справочно" sheetId="3" r:id="rId7"/>
    <sheet name="Коды заказчиков" sheetId="8" r:id="rId8"/>
  </sheets>
  <externalReferences>
    <externalReference r:id="rId9"/>
  </externalReferences>
  <definedNames>
    <definedName name="Диапазон1">РПЗ!$A:$A</definedName>
    <definedName name="Тип">[1]Справочно!$K$8:$K$10</definedName>
  </definedNames>
  <calcPr calcId="152511" fullCalcOnLoad="1"/>
</workbook>
</file>

<file path=xl/calcChain.xml><?xml version="1.0" encoding="utf-8"?>
<calcChain xmlns="http://schemas.openxmlformats.org/spreadsheetml/2006/main">
  <c r="B55" i="2" l="1"/>
  <c r="J58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R17" i="2"/>
  <c r="H19" i="2"/>
  <c r="F55" i="2"/>
  <c r="C17" i="5"/>
  <c r="D55" i="2"/>
  <c r="D57" i="2"/>
  <c r="D19" i="2"/>
  <c r="A39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6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T38" i="2"/>
  <c r="T39" i="2"/>
  <c r="T40" i="2"/>
  <c r="AE40" i="2"/>
  <c r="T41" i="2"/>
  <c r="AE41" i="2"/>
  <c r="T42" i="2"/>
  <c r="AE42" i="2"/>
  <c r="T43" i="2"/>
  <c r="T44" i="2"/>
  <c r="AF44" i="2" s="1"/>
  <c r="T45" i="2"/>
  <c r="T46" i="2"/>
  <c r="AE46" i="2" s="1"/>
  <c r="T47" i="2"/>
  <c r="T48" i="2"/>
  <c r="T49" i="2"/>
  <c r="T50" i="2"/>
  <c r="AF50" i="2"/>
  <c r="T51" i="2"/>
  <c r="T52" i="2"/>
  <c r="T53" i="2"/>
  <c r="T54" i="2"/>
  <c r="AE54" i="2"/>
  <c r="T55" i="2"/>
  <c r="T56" i="2"/>
  <c r="T57" i="2"/>
  <c r="T58" i="2"/>
  <c r="T59" i="2"/>
  <c r="T60" i="2"/>
  <c r="T61" i="2"/>
  <c r="T62" i="2"/>
  <c r="T63" i="2"/>
  <c r="T64" i="2"/>
  <c r="AF64" i="2" s="1"/>
  <c r="T65" i="2"/>
  <c r="AE65" i="2"/>
  <c r="T66" i="2"/>
  <c r="AF66" i="2" s="1"/>
  <c r="T67" i="2"/>
  <c r="T68" i="2"/>
  <c r="T69" i="2"/>
  <c r="AE69" i="2"/>
  <c r="T70" i="2"/>
  <c r="AE70" i="2"/>
  <c r="T71" i="2"/>
  <c r="T72" i="2"/>
  <c r="T73" i="2"/>
  <c r="AE73" i="2"/>
  <c r="T74" i="2"/>
  <c r="AE62" i="2"/>
  <c r="AE66" i="2"/>
  <c r="AF40" i="2"/>
  <c r="AF41" i="2"/>
  <c r="AF46" i="2"/>
  <c r="AF62" i="2"/>
  <c r="AF69" i="2"/>
  <c r="A38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G14" i="4"/>
  <c r="H45" i="4" s="1"/>
  <c r="L57" i="5" s="1"/>
  <c r="G16" i="4"/>
  <c r="L28" i="5" s="1"/>
  <c r="D33" i="6"/>
  <c r="C33" i="6"/>
  <c r="D29" i="6"/>
  <c r="C29" i="6"/>
  <c r="D26" i="6"/>
  <c r="C26" i="6"/>
  <c r="D20" i="6"/>
  <c r="C20" i="6"/>
  <c r="D15" i="6"/>
  <c r="C15" i="6"/>
  <c r="C11" i="6"/>
  <c r="C10" i="6"/>
  <c r="C9" i="6"/>
  <c r="C8" i="6"/>
  <c r="C7" i="6"/>
  <c r="C6" i="6"/>
  <c r="C5" i="6"/>
  <c r="C95" i="5"/>
  <c r="C94" i="5"/>
  <c r="C93" i="5"/>
  <c r="C92" i="5"/>
  <c r="C91" i="5"/>
  <c r="C90" i="5"/>
  <c r="C89" i="5"/>
  <c r="C88" i="5"/>
  <c r="C87" i="5"/>
  <c r="C86" i="5"/>
  <c r="C85" i="5"/>
  <c r="AE14" i="4"/>
  <c r="D17" i="2"/>
  <c r="D18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AG14" i="4"/>
  <c r="AI14" i="4"/>
  <c r="AF47" i="4"/>
  <c r="BH59" i="5"/>
  <c r="AF49" i="4"/>
  <c r="BH61" i="5" s="1"/>
  <c r="AH49" i="4"/>
  <c r="BL61" i="5"/>
  <c r="AF50" i="4"/>
  <c r="BH62" i="5"/>
  <c r="AF51" i="4"/>
  <c r="AJ51" i="4"/>
  <c r="BP63" i="5" s="1"/>
  <c r="AF52" i="4"/>
  <c r="BH64" i="5"/>
  <c r="AH52" i="4"/>
  <c r="AF54" i="4"/>
  <c r="BH66" i="5" s="1"/>
  <c r="AH54" i="4"/>
  <c r="BL66" i="5"/>
  <c r="AF56" i="4"/>
  <c r="BH68" i="5" s="1"/>
  <c r="W14" i="4"/>
  <c r="Y14" i="4"/>
  <c r="Z53" i="4" s="1"/>
  <c r="AV65" i="5" s="1"/>
  <c r="AA14" i="4"/>
  <c r="Z46" i="4"/>
  <c r="AV58" i="5"/>
  <c r="X49" i="4"/>
  <c r="X51" i="4"/>
  <c r="AR63" i="5" s="1"/>
  <c r="AB53" i="4"/>
  <c r="AZ65" i="5" s="1"/>
  <c r="AB54" i="4"/>
  <c r="AZ66" i="5" s="1"/>
  <c r="Z55" i="4"/>
  <c r="AV67" i="5" s="1"/>
  <c r="O14" i="4"/>
  <c r="Q14" i="4"/>
  <c r="R45" i="4" s="1"/>
  <c r="AF57" i="5" s="1"/>
  <c r="S14" i="4"/>
  <c r="T49" i="4" s="1"/>
  <c r="AJ61" i="5" s="1"/>
  <c r="T44" i="4"/>
  <c r="T45" i="4"/>
  <c r="AJ57" i="5"/>
  <c r="P46" i="4"/>
  <c r="AB58" i="5" s="1"/>
  <c r="T46" i="4"/>
  <c r="AJ58" i="5"/>
  <c r="P48" i="4"/>
  <c r="AB60" i="5"/>
  <c r="P50" i="4"/>
  <c r="AB62" i="5" s="1"/>
  <c r="R51" i="4"/>
  <c r="AF63" i="5"/>
  <c r="T52" i="4"/>
  <c r="AJ64" i="5"/>
  <c r="P53" i="4"/>
  <c r="R53" i="4"/>
  <c r="AF65" i="5"/>
  <c r="T53" i="4"/>
  <c r="AJ65" i="5" s="1"/>
  <c r="P54" i="4"/>
  <c r="R54" i="4"/>
  <c r="AF66" i="5"/>
  <c r="P55" i="4"/>
  <c r="AB67" i="5"/>
  <c r="R55" i="4"/>
  <c r="T55" i="4"/>
  <c r="AJ67" i="5"/>
  <c r="P56" i="4"/>
  <c r="AB68" i="5" s="1"/>
  <c r="R56" i="4"/>
  <c r="AF68" i="5"/>
  <c r="T56" i="4"/>
  <c r="AJ68" i="5" s="1"/>
  <c r="H44" i="4"/>
  <c r="I14" i="4"/>
  <c r="J46" i="4" s="1"/>
  <c r="P58" i="5" s="1"/>
  <c r="J44" i="4"/>
  <c r="K14" i="4"/>
  <c r="L44" i="4"/>
  <c r="T56" i="5"/>
  <c r="J45" i="4"/>
  <c r="P57" i="5" s="1"/>
  <c r="L45" i="4"/>
  <c r="T57" i="5"/>
  <c r="H46" i="4"/>
  <c r="L58" i="5" s="1"/>
  <c r="L46" i="4"/>
  <c r="H47" i="4"/>
  <c r="L59" i="5"/>
  <c r="J47" i="4"/>
  <c r="P59" i="5"/>
  <c r="L47" i="4"/>
  <c r="T59" i="5"/>
  <c r="H48" i="4"/>
  <c r="L60" i="5"/>
  <c r="L48" i="4"/>
  <c r="T60" i="5"/>
  <c r="J49" i="4"/>
  <c r="P61" i="5" s="1"/>
  <c r="L49" i="4"/>
  <c r="T61" i="5"/>
  <c r="H50" i="4"/>
  <c r="L62" i="5" s="1"/>
  <c r="J50" i="4"/>
  <c r="P62" i="5"/>
  <c r="L50" i="4"/>
  <c r="T62" i="5" s="1"/>
  <c r="H51" i="4"/>
  <c r="J51" i="4"/>
  <c r="P63" i="5"/>
  <c r="L51" i="4"/>
  <c r="T63" i="5"/>
  <c r="H52" i="4"/>
  <c r="L64" i="5"/>
  <c r="L52" i="4"/>
  <c r="T64" i="5"/>
  <c r="J53" i="4"/>
  <c r="P65" i="5" s="1"/>
  <c r="L53" i="4"/>
  <c r="T65" i="5" s="1"/>
  <c r="H54" i="4"/>
  <c r="L66" i="5" s="1"/>
  <c r="J54" i="4"/>
  <c r="L54" i="4"/>
  <c r="T66" i="5"/>
  <c r="H55" i="4"/>
  <c r="L67" i="5"/>
  <c r="J55" i="4"/>
  <c r="P67" i="5"/>
  <c r="L55" i="4"/>
  <c r="T67" i="5"/>
  <c r="H56" i="4"/>
  <c r="L68" i="5"/>
  <c r="L56" i="4"/>
  <c r="D44" i="4"/>
  <c r="D45" i="4"/>
  <c r="E57" i="5"/>
  <c r="D46" i="4"/>
  <c r="D47" i="4"/>
  <c r="E59" i="5"/>
  <c r="D48" i="4"/>
  <c r="D49" i="4"/>
  <c r="E61" i="5" s="1"/>
  <c r="D50" i="4"/>
  <c r="E62" i="5"/>
  <c r="D51" i="4"/>
  <c r="E63" i="5" s="1"/>
  <c r="D52" i="4"/>
  <c r="D53" i="4"/>
  <c r="E65" i="5"/>
  <c r="D54" i="4"/>
  <c r="D55" i="4"/>
  <c r="E67" i="5"/>
  <c r="D56" i="4"/>
  <c r="E68" i="5" s="1"/>
  <c r="B44" i="4"/>
  <c r="C56" i="5" s="1"/>
  <c r="B16" i="4"/>
  <c r="B17" i="4"/>
  <c r="C29" i="5"/>
  <c r="B18" i="4"/>
  <c r="C30" i="5"/>
  <c r="B19" i="4"/>
  <c r="C31" i="5"/>
  <c r="B20" i="4"/>
  <c r="C32" i="5"/>
  <c r="B21" i="4"/>
  <c r="B22" i="4"/>
  <c r="C34" i="5"/>
  <c r="B23" i="4"/>
  <c r="C35" i="5" s="1"/>
  <c r="B24" i="4"/>
  <c r="C36" i="5" s="1"/>
  <c r="B25" i="4"/>
  <c r="C37" i="5" s="1"/>
  <c r="B26" i="4"/>
  <c r="C38" i="5" s="1"/>
  <c r="B27" i="4"/>
  <c r="C39" i="5" s="1"/>
  <c r="B28" i="4"/>
  <c r="C40" i="5" s="1"/>
  <c r="B29" i="4"/>
  <c r="C41" i="5" s="1"/>
  <c r="B30" i="4"/>
  <c r="C42" i="5" s="1"/>
  <c r="B31" i="4"/>
  <c r="C43" i="5" s="1"/>
  <c r="B32" i="4"/>
  <c r="C44" i="5" s="1"/>
  <c r="B33" i="4"/>
  <c r="B34" i="4"/>
  <c r="C46" i="5"/>
  <c r="B35" i="4"/>
  <c r="C47" i="5"/>
  <c r="B38" i="4"/>
  <c r="C50" i="5"/>
  <c r="B45" i="4"/>
  <c r="B46" i="4"/>
  <c r="C58" i="5" s="1"/>
  <c r="B47" i="4"/>
  <c r="C59" i="5" s="1"/>
  <c r="B48" i="4"/>
  <c r="C60" i="5" s="1"/>
  <c r="B49" i="4"/>
  <c r="C61" i="5" s="1"/>
  <c r="B50" i="4"/>
  <c r="C62" i="5" s="1"/>
  <c r="B51" i="4"/>
  <c r="C63" i="5" s="1"/>
  <c r="B52" i="4"/>
  <c r="B53" i="4"/>
  <c r="C65" i="5"/>
  <c r="B54" i="4"/>
  <c r="B55" i="4"/>
  <c r="C67" i="5" s="1"/>
  <c r="B56" i="4"/>
  <c r="C68" i="5" s="1"/>
  <c r="AF68" i="4"/>
  <c r="BH80" i="5" s="1"/>
  <c r="AH68" i="4"/>
  <c r="BL80" i="5" s="1"/>
  <c r="AJ68" i="4"/>
  <c r="BP80" i="5" s="1"/>
  <c r="X68" i="4"/>
  <c r="Z68" i="4"/>
  <c r="AV80" i="5"/>
  <c r="P68" i="4"/>
  <c r="AB80" i="5"/>
  <c r="R68" i="4"/>
  <c r="AF80" i="5"/>
  <c r="T68" i="4"/>
  <c r="AJ80" i="5"/>
  <c r="H68" i="4"/>
  <c r="L80" i="5"/>
  <c r="J68" i="4"/>
  <c r="P80" i="5"/>
  <c r="L68" i="4"/>
  <c r="D68" i="4"/>
  <c r="E80" i="5" s="1"/>
  <c r="B68" i="4"/>
  <c r="B80" i="5"/>
  <c r="AF67" i="4"/>
  <c r="AH67" i="4"/>
  <c r="BL79" i="5"/>
  <c r="X67" i="4"/>
  <c r="Z67" i="4"/>
  <c r="AV79" i="5" s="1"/>
  <c r="AB67" i="4"/>
  <c r="AZ79" i="5" s="1"/>
  <c r="P67" i="4"/>
  <c r="AB79" i="5" s="1"/>
  <c r="R67" i="4"/>
  <c r="AF79" i="5"/>
  <c r="T67" i="4"/>
  <c r="H67" i="4"/>
  <c r="L79" i="5"/>
  <c r="J67" i="4"/>
  <c r="P79" i="5" s="1"/>
  <c r="L67" i="4"/>
  <c r="T79" i="5"/>
  <c r="D67" i="4"/>
  <c r="B67" i="4"/>
  <c r="C79" i="5" s="1"/>
  <c r="B79" i="5"/>
  <c r="AF66" i="4"/>
  <c r="AH66" i="4"/>
  <c r="X66" i="4"/>
  <c r="AR78" i="5" s="1"/>
  <c r="Z66" i="4"/>
  <c r="AB66" i="4"/>
  <c r="AZ78" i="5"/>
  <c r="P66" i="4"/>
  <c r="R66" i="4"/>
  <c r="AF78" i="5"/>
  <c r="T66" i="4"/>
  <c r="AJ78" i="5" s="1"/>
  <c r="H66" i="4"/>
  <c r="L78" i="5"/>
  <c r="J66" i="4"/>
  <c r="L66" i="4"/>
  <c r="T78" i="5" s="1"/>
  <c r="D66" i="4"/>
  <c r="E78" i="5" s="1"/>
  <c r="B66" i="4"/>
  <c r="C78" i="5" s="1"/>
  <c r="B78" i="5"/>
  <c r="AF65" i="4"/>
  <c r="AH65" i="4"/>
  <c r="BL77" i="5" s="1"/>
  <c r="AJ65" i="4"/>
  <c r="X65" i="4"/>
  <c r="Z65" i="4"/>
  <c r="P65" i="4"/>
  <c r="AB77" i="5"/>
  <c r="R65" i="4"/>
  <c r="T65" i="4"/>
  <c r="AJ77" i="5"/>
  <c r="H65" i="4"/>
  <c r="J65" i="4"/>
  <c r="P77" i="5" s="1"/>
  <c r="L65" i="4"/>
  <c r="T77" i="5" s="1"/>
  <c r="D65" i="4"/>
  <c r="E77" i="5" s="1"/>
  <c r="B65" i="4"/>
  <c r="B77" i="5"/>
  <c r="AF64" i="4"/>
  <c r="BH76" i="5" s="1"/>
  <c r="AH64" i="4"/>
  <c r="BL76" i="5" s="1"/>
  <c r="AJ64" i="4"/>
  <c r="Z64" i="4"/>
  <c r="AV76" i="5" s="1"/>
  <c r="P64" i="4"/>
  <c r="R64" i="4"/>
  <c r="AF76" i="5" s="1"/>
  <c r="T64" i="4"/>
  <c r="AJ76" i="5"/>
  <c r="H64" i="4"/>
  <c r="J64" i="4"/>
  <c r="L64" i="4"/>
  <c r="T76" i="5"/>
  <c r="D64" i="4"/>
  <c r="E76" i="5" s="1"/>
  <c r="B64" i="4"/>
  <c r="C76" i="5" s="1"/>
  <c r="B76" i="5"/>
  <c r="AF63" i="4"/>
  <c r="BH75" i="5"/>
  <c r="AH63" i="4"/>
  <c r="BL75" i="5"/>
  <c r="X63" i="4"/>
  <c r="Z63" i="4"/>
  <c r="AV75" i="5" s="1"/>
  <c r="P63" i="4"/>
  <c r="R63" i="4"/>
  <c r="AF75" i="5" s="1"/>
  <c r="T63" i="4"/>
  <c r="AJ75" i="5"/>
  <c r="H63" i="4"/>
  <c r="L75" i="5" s="1"/>
  <c r="J63" i="4"/>
  <c r="L63" i="4"/>
  <c r="D63" i="4"/>
  <c r="E75" i="5" s="1"/>
  <c r="B63" i="4"/>
  <c r="B75" i="5"/>
  <c r="AF62" i="4"/>
  <c r="AH62" i="4"/>
  <c r="BL74" i="5" s="1"/>
  <c r="AJ62" i="4"/>
  <c r="BP74" i="5" s="1"/>
  <c r="X62" i="4"/>
  <c r="Z62" i="4"/>
  <c r="AB62" i="4"/>
  <c r="AZ74" i="5" s="1"/>
  <c r="P62" i="4"/>
  <c r="AB74" i="5" s="1"/>
  <c r="R62" i="4"/>
  <c r="AF74" i="5" s="1"/>
  <c r="T62" i="4"/>
  <c r="AJ74" i="5" s="1"/>
  <c r="H62" i="4"/>
  <c r="L74" i="5" s="1"/>
  <c r="J62" i="4"/>
  <c r="L62" i="4"/>
  <c r="T74" i="5"/>
  <c r="D62" i="4"/>
  <c r="E74" i="5"/>
  <c r="B62" i="4"/>
  <c r="C74" i="5"/>
  <c r="B74" i="5"/>
  <c r="AF61" i="4"/>
  <c r="BH73" i="5" s="1"/>
  <c r="AH61" i="4"/>
  <c r="BL73" i="5" s="1"/>
  <c r="AJ61" i="4"/>
  <c r="BP73" i="5" s="1"/>
  <c r="X61" i="4"/>
  <c r="AR73" i="5" s="1"/>
  <c r="Z61" i="4"/>
  <c r="AV73" i="5" s="1"/>
  <c r="AB61" i="4"/>
  <c r="AZ73" i="5" s="1"/>
  <c r="P61" i="4"/>
  <c r="AB73" i="5" s="1"/>
  <c r="R61" i="4"/>
  <c r="AF73" i="5" s="1"/>
  <c r="T61" i="4"/>
  <c r="H61" i="4"/>
  <c r="L73" i="5"/>
  <c r="J61" i="4"/>
  <c r="P73" i="5"/>
  <c r="L61" i="4"/>
  <c r="D61" i="4"/>
  <c r="B61" i="4"/>
  <c r="C73" i="5"/>
  <c r="B73" i="5"/>
  <c r="AF60" i="4"/>
  <c r="BH72" i="5" s="1"/>
  <c r="AH60" i="4"/>
  <c r="BL72" i="5" s="1"/>
  <c r="AJ60" i="4"/>
  <c r="X60" i="4"/>
  <c r="AD60" i="4"/>
  <c r="Z60" i="4"/>
  <c r="AV72" i="5"/>
  <c r="AB60" i="4"/>
  <c r="AZ72" i="5"/>
  <c r="P60" i="4"/>
  <c r="AB72" i="5"/>
  <c r="R60" i="4"/>
  <c r="AF72" i="5"/>
  <c r="T60" i="4"/>
  <c r="H60" i="4"/>
  <c r="J60" i="4"/>
  <c r="L60" i="4"/>
  <c r="T72" i="5" s="1"/>
  <c r="D60" i="4"/>
  <c r="E72" i="5" s="1"/>
  <c r="B60" i="4"/>
  <c r="C72" i="5" s="1"/>
  <c r="B72" i="5"/>
  <c r="AF59" i="4"/>
  <c r="AH59" i="4"/>
  <c r="BL71" i="5" s="1"/>
  <c r="AJ59" i="4"/>
  <c r="BP71" i="5" s="1"/>
  <c r="X59" i="4"/>
  <c r="AR71" i="5" s="1"/>
  <c r="BD71" i="5" s="1"/>
  <c r="Z59" i="4"/>
  <c r="AV71" i="5"/>
  <c r="AB59" i="4"/>
  <c r="AZ71" i="5"/>
  <c r="P59" i="4"/>
  <c r="R59" i="4"/>
  <c r="AF71" i="5" s="1"/>
  <c r="T59" i="4"/>
  <c r="H59" i="4"/>
  <c r="L71" i="5"/>
  <c r="J59" i="4"/>
  <c r="P71" i="5"/>
  <c r="L59" i="4"/>
  <c r="D59" i="4"/>
  <c r="E71" i="5" s="1"/>
  <c r="B59" i="4"/>
  <c r="C71" i="5" s="1"/>
  <c r="B71" i="5"/>
  <c r="AF58" i="4"/>
  <c r="BH70" i="5"/>
  <c r="AH58" i="4"/>
  <c r="BL70" i="5"/>
  <c r="AJ58" i="4"/>
  <c r="X58" i="4"/>
  <c r="AR70" i="5" s="1"/>
  <c r="Z58" i="4"/>
  <c r="AV70" i="5" s="1"/>
  <c r="AB58" i="4"/>
  <c r="AZ70" i="5" s="1"/>
  <c r="P58" i="4"/>
  <c r="AB70" i="5" s="1"/>
  <c r="R58" i="4"/>
  <c r="AF70" i="5" s="1"/>
  <c r="T58" i="4"/>
  <c r="H58" i="4"/>
  <c r="L70" i="5"/>
  <c r="J58" i="4"/>
  <c r="P70" i="5"/>
  <c r="L58" i="4"/>
  <c r="T70" i="5"/>
  <c r="D58" i="4"/>
  <c r="E70" i="5"/>
  <c r="B58" i="4"/>
  <c r="C70" i="5"/>
  <c r="B70" i="5"/>
  <c r="AF57" i="4"/>
  <c r="AH57" i="4"/>
  <c r="BL69" i="5"/>
  <c r="AJ57" i="4"/>
  <c r="BP69" i="5"/>
  <c r="X57" i="4"/>
  <c r="Z57" i="4"/>
  <c r="AV69" i="5" s="1"/>
  <c r="AB57" i="4"/>
  <c r="P57" i="4"/>
  <c r="AB69" i="5"/>
  <c r="R57" i="4"/>
  <c r="AF69" i="5" s="1"/>
  <c r="T57" i="4"/>
  <c r="AJ69" i="5" s="1"/>
  <c r="H57" i="4"/>
  <c r="L69" i="5" s="1"/>
  <c r="X69" i="5" s="1"/>
  <c r="J57" i="4"/>
  <c r="P69" i="5"/>
  <c r="L57" i="4"/>
  <c r="T69" i="5"/>
  <c r="D57" i="4"/>
  <c r="B57" i="4"/>
  <c r="C69" i="5" s="1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K28" i="5"/>
  <c r="BO28" i="5"/>
  <c r="BS28" i="5"/>
  <c r="BK29" i="5"/>
  <c r="BO29" i="5"/>
  <c r="BS29" i="5"/>
  <c r="BK30" i="5"/>
  <c r="BO30" i="5"/>
  <c r="BS30" i="5"/>
  <c r="BK31" i="5"/>
  <c r="BO31" i="5"/>
  <c r="BS31" i="5"/>
  <c r="BK32" i="5"/>
  <c r="BO32" i="5"/>
  <c r="BS32" i="5"/>
  <c r="BK33" i="5"/>
  <c r="BO33" i="5"/>
  <c r="BS33" i="5"/>
  <c r="BK34" i="5"/>
  <c r="BO34" i="5"/>
  <c r="BS34" i="5"/>
  <c r="BK35" i="5"/>
  <c r="BO35" i="5"/>
  <c r="BS35" i="5"/>
  <c r="BK36" i="5"/>
  <c r="BO36" i="5"/>
  <c r="BS36" i="5"/>
  <c r="BK37" i="5"/>
  <c r="BO37" i="5"/>
  <c r="BS37" i="5"/>
  <c r="BK38" i="5"/>
  <c r="BO38" i="5"/>
  <c r="BS38" i="5"/>
  <c r="BK39" i="5"/>
  <c r="BO39" i="5"/>
  <c r="BS39" i="5"/>
  <c r="BK40" i="5"/>
  <c r="BO40" i="5"/>
  <c r="BS40" i="5"/>
  <c r="BK41" i="5"/>
  <c r="BO41" i="5"/>
  <c r="BS41" i="5"/>
  <c r="BK42" i="5"/>
  <c r="BO42" i="5"/>
  <c r="BS42" i="5"/>
  <c r="BK43" i="5"/>
  <c r="BO43" i="5"/>
  <c r="BS43" i="5"/>
  <c r="BK44" i="5"/>
  <c r="BO44" i="5"/>
  <c r="BS44" i="5"/>
  <c r="BK45" i="5"/>
  <c r="BO45" i="5"/>
  <c r="BS45" i="5"/>
  <c r="BK46" i="5"/>
  <c r="BO46" i="5"/>
  <c r="BS46" i="5"/>
  <c r="BK47" i="5"/>
  <c r="BO47" i="5"/>
  <c r="BS47" i="5"/>
  <c r="BK50" i="5"/>
  <c r="BO50" i="5"/>
  <c r="BS50" i="5"/>
  <c r="AF16" i="4"/>
  <c r="BJ28" i="5"/>
  <c r="AH16" i="4"/>
  <c r="BN28" i="5"/>
  <c r="AJ16" i="4"/>
  <c r="BR28" i="5" s="1"/>
  <c r="AF17" i="4"/>
  <c r="BJ29" i="5"/>
  <c r="AH17" i="4"/>
  <c r="BN29" i="5" s="1"/>
  <c r="AJ17" i="4"/>
  <c r="BR29" i="5"/>
  <c r="AF18" i="4"/>
  <c r="BJ30" i="5" s="1"/>
  <c r="AH18" i="4"/>
  <c r="BN30" i="5"/>
  <c r="AJ18" i="4"/>
  <c r="BR30" i="5" s="1"/>
  <c r="AF19" i="4"/>
  <c r="BJ31" i="5"/>
  <c r="AH19" i="4"/>
  <c r="BN31" i="5" s="1"/>
  <c r="AJ19" i="4"/>
  <c r="AF20" i="4"/>
  <c r="AH20" i="4"/>
  <c r="BN32" i="5" s="1"/>
  <c r="AJ20" i="4"/>
  <c r="AF21" i="4"/>
  <c r="BJ33" i="5"/>
  <c r="AH21" i="4"/>
  <c r="BN33" i="5" s="1"/>
  <c r="AJ21" i="4"/>
  <c r="BR33" i="5"/>
  <c r="AF22" i="4"/>
  <c r="BJ34" i="5" s="1"/>
  <c r="AH22" i="4"/>
  <c r="AJ22" i="4"/>
  <c r="BR34" i="5" s="1"/>
  <c r="AF23" i="4"/>
  <c r="BJ35" i="5"/>
  <c r="AH23" i="4"/>
  <c r="BN35" i="5" s="1"/>
  <c r="AJ23" i="4"/>
  <c r="BR35" i="5"/>
  <c r="AF24" i="4"/>
  <c r="BJ36" i="5" s="1"/>
  <c r="AH24" i="4"/>
  <c r="AJ24" i="4"/>
  <c r="BR36" i="5"/>
  <c r="AF25" i="4"/>
  <c r="BJ37" i="5" s="1"/>
  <c r="AH25" i="4"/>
  <c r="AJ25" i="4"/>
  <c r="BR37" i="5" s="1"/>
  <c r="AF26" i="4"/>
  <c r="AH26" i="4"/>
  <c r="BN38" i="5"/>
  <c r="AJ26" i="4"/>
  <c r="BR38" i="5" s="1"/>
  <c r="AF27" i="4"/>
  <c r="BJ39" i="5"/>
  <c r="AH27" i="4"/>
  <c r="AJ27" i="4"/>
  <c r="BR39" i="5"/>
  <c r="AF28" i="4"/>
  <c r="AH28" i="4"/>
  <c r="AJ28" i="4"/>
  <c r="BR40" i="5"/>
  <c r="AF29" i="4"/>
  <c r="BJ41" i="5" s="1"/>
  <c r="AH29" i="4"/>
  <c r="BN41" i="5"/>
  <c r="AJ29" i="4"/>
  <c r="AF30" i="4"/>
  <c r="BJ42" i="5" s="1"/>
  <c r="AH30" i="4"/>
  <c r="AJ30" i="4"/>
  <c r="BR42" i="5" s="1"/>
  <c r="AF31" i="4"/>
  <c r="AH31" i="4"/>
  <c r="BN43" i="5"/>
  <c r="AJ31" i="4"/>
  <c r="BR43" i="5" s="1"/>
  <c r="AF32" i="4"/>
  <c r="BJ44" i="5"/>
  <c r="AH32" i="4"/>
  <c r="BN44" i="5" s="1"/>
  <c r="AJ32" i="4"/>
  <c r="BR44" i="5"/>
  <c r="AF33" i="4"/>
  <c r="AH33" i="4"/>
  <c r="BN45" i="5"/>
  <c r="AJ33" i="4"/>
  <c r="BR45" i="5" s="1"/>
  <c r="AF34" i="4"/>
  <c r="BJ46" i="5"/>
  <c r="AH34" i="4"/>
  <c r="BN46" i="5" s="1"/>
  <c r="AJ34" i="4"/>
  <c r="AF35" i="4"/>
  <c r="AH35" i="4"/>
  <c r="BN47" i="5" s="1"/>
  <c r="AJ35" i="4"/>
  <c r="BR47" i="5"/>
  <c r="AF38" i="4"/>
  <c r="BJ50" i="5" s="1"/>
  <c r="AH38" i="4"/>
  <c r="BN50" i="5"/>
  <c r="AJ38" i="4"/>
  <c r="BR50" i="5" s="1"/>
  <c r="BI28" i="5"/>
  <c r="BM28" i="5"/>
  <c r="BQ28" i="5"/>
  <c r="BI29" i="5"/>
  <c r="BM29" i="5"/>
  <c r="BQ29" i="5"/>
  <c r="BI30" i="5"/>
  <c r="BM30" i="5"/>
  <c r="BQ30" i="5"/>
  <c r="BI31" i="5"/>
  <c r="BM31" i="5"/>
  <c r="BQ31" i="5"/>
  <c r="BI32" i="5"/>
  <c r="BM32" i="5"/>
  <c r="BQ32" i="5"/>
  <c r="BI33" i="5"/>
  <c r="BM33" i="5"/>
  <c r="BQ33" i="5"/>
  <c r="BI34" i="5"/>
  <c r="BM34" i="5"/>
  <c r="BQ34" i="5"/>
  <c r="BI35" i="5"/>
  <c r="BM35" i="5"/>
  <c r="BQ35" i="5"/>
  <c r="BI36" i="5"/>
  <c r="BM36" i="5"/>
  <c r="BQ36" i="5"/>
  <c r="BI37" i="5"/>
  <c r="BM37" i="5"/>
  <c r="BQ37" i="5"/>
  <c r="BI38" i="5"/>
  <c r="BM38" i="5"/>
  <c r="BQ38" i="5"/>
  <c r="BI39" i="5"/>
  <c r="BM39" i="5"/>
  <c r="BQ39" i="5"/>
  <c r="BI40" i="5"/>
  <c r="BM40" i="5"/>
  <c r="BQ40" i="5"/>
  <c r="BI41" i="5"/>
  <c r="BM41" i="5"/>
  <c r="BQ41" i="5"/>
  <c r="BI42" i="5"/>
  <c r="BM42" i="5"/>
  <c r="BQ42" i="5"/>
  <c r="BI43" i="5"/>
  <c r="BM43" i="5"/>
  <c r="BQ43" i="5"/>
  <c r="BI44" i="5"/>
  <c r="BM44" i="5"/>
  <c r="BQ44" i="5"/>
  <c r="BI45" i="5"/>
  <c r="BM45" i="5"/>
  <c r="BQ45" i="5"/>
  <c r="BI46" i="5"/>
  <c r="BM46" i="5"/>
  <c r="BQ46" i="5"/>
  <c r="BI47" i="5"/>
  <c r="BM47" i="5"/>
  <c r="BQ47" i="5"/>
  <c r="BI50" i="5"/>
  <c r="BM50" i="5"/>
  <c r="BQ50" i="5"/>
  <c r="AE16" i="4"/>
  <c r="BH28" i="5" s="1"/>
  <c r="AG16" i="4"/>
  <c r="BL28" i="5"/>
  <c r="AI16" i="4"/>
  <c r="BP28" i="5" s="1"/>
  <c r="AE17" i="4"/>
  <c r="BH29" i="5"/>
  <c r="AG17" i="4"/>
  <c r="BL29" i="5" s="1"/>
  <c r="AI17" i="4"/>
  <c r="AE18" i="4"/>
  <c r="BH30" i="5"/>
  <c r="AG18" i="4"/>
  <c r="AI18" i="4"/>
  <c r="BP30" i="5"/>
  <c r="AE19" i="4"/>
  <c r="AG19" i="4"/>
  <c r="BL31" i="5"/>
  <c r="AI19" i="4"/>
  <c r="AE20" i="4"/>
  <c r="BH32" i="5" s="1"/>
  <c r="AG20" i="4"/>
  <c r="AI20" i="4"/>
  <c r="BP32" i="5"/>
  <c r="AE21" i="4"/>
  <c r="BH33" i="5"/>
  <c r="AG21" i="4"/>
  <c r="BL33" i="5"/>
  <c r="AI21" i="4"/>
  <c r="AE22" i="4"/>
  <c r="BH34" i="5"/>
  <c r="AG22" i="4"/>
  <c r="AI22" i="4"/>
  <c r="AE23" i="4"/>
  <c r="AG23" i="4"/>
  <c r="AI23" i="4"/>
  <c r="BP35" i="5" s="1"/>
  <c r="AE24" i="4"/>
  <c r="BH36" i="5"/>
  <c r="AG24" i="4"/>
  <c r="AI24" i="4"/>
  <c r="BP36" i="5"/>
  <c r="AE25" i="4"/>
  <c r="AG25" i="4"/>
  <c r="BL37" i="5" s="1"/>
  <c r="AI25" i="4"/>
  <c r="BP37" i="5"/>
  <c r="AE26" i="4"/>
  <c r="AG26" i="4"/>
  <c r="BL38" i="5"/>
  <c r="AI26" i="4"/>
  <c r="BP38" i="5"/>
  <c r="AE27" i="4"/>
  <c r="BH39" i="5"/>
  <c r="AG27" i="4"/>
  <c r="BL39" i="5"/>
  <c r="AI27" i="4"/>
  <c r="BP39" i="5"/>
  <c r="AE28" i="4"/>
  <c r="BH40" i="5"/>
  <c r="AG28" i="4"/>
  <c r="BL40" i="5" s="1"/>
  <c r="AI28" i="4"/>
  <c r="BP40" i="5"/>
  <c r="AE29" i="4"/>
  <c r="BH41" i="5" s="1"/>
  <c r="AG29" i="4"/>
  <c r="AI29" i="4"/>
  <c r="AE30" i="4"/>
  <c r="BH42" i="5" s="1"/>
  <c r="AG30" i="4"/>
  <c r="BL42" i="5"/>
  <c r="AI30" i="4"/>
  <c r="AE31" i="4"/>
  <c r="BH43" i="5"/>
  <c r="AG31" i="4"/>
  <c r="AI31" i="4"/>
  <c r="BP43" i="5" s="1"/>
  <c r="AE32" i="4"/>
  <c r="BH44" i="5"/>
  <c r="AG32" i="4"/>
  <c r="BL44" i="5" s="1"/>
  <c r="AI32" i="4"/>
  <c r="AE33" i="4"/>
  <c r="BH45" i="5" s="1"/>
  <c r="AG33" i="4"/>
  <c r="BL45" i="5"/>
  <c r="AI33" i="4"/>
  <c r="BP45" i="5" s="1"/>
  <c r="AE34" i="4"/>
  <c r="BH46" i="5"/>
  <c r="AG34" i="4"/>
  <c r="BL46" i="5" s="1"/>
  <c r="AI34" i="4"/>
  <c r="BP46" i="5"/>
  <c r="AE35" i="4"/>
  <c r="BH47" i="5" s="1"/>
  <c r="AG35" i="4"/>
  <c r="AI35" i="4"/>
  <c r="AE38" i="4"/>
  <c r="BH50" i="5" s="1"/>
  <c r="AG38" i="4"/>
  <c r="AI38" i="4"/>
  <c r="BP50" i="5"/>
  <c r="AU28" i="5"/>
  <c r="AY28" i="5"/>
  <c r="BC28" i="5"/>
  <c r="AU29" i="5"/>
  <c r="AU48" i="5" s="1"/>
  <c r="AU52" i="5" s="1"/>
  <c r="AY29" i="5"/>
  <c r="BG29" i="5"/>
  <c r="BC29" i="5"/>
  <c r="AU30" i="5"/>
  <c r="BG30" i="5" s="1"/>
  <c r="AY30" i="5"/>
  <c r="BC30" i="5"/>
  <c r="AU31" i="5"/>
  <c r="AY31" i="5"/>
  <c r="BC31" i="5"/>
  <c r="AU32" i="5"/>
  <c r="AY32" i="5"/>
  <c r="BC32" i="5"/>
  <c r="AU33" i="5"/>
  <c r="AY33" i="5"/>
  <c r="BC33" i="5"/>
  <c r="AU34" i="5"/>
  <c r="AY34" i="5"/>
  <c r="BC34" i="5"/>
  <c r="AU35" i="5"/>
  <c r="AY35" i="5"/>
  <c r="BC35" i="5"/>
  <c r="AU36" i="5"/>
  <c r="AY36" i="5"/>
  <c r="BC36" i="5"/>
  <c r="AU37" i="5"/>
  <c r="AY37" i="5"/>
  <c r="BC37" i="5"/>
  <c r="AU38" i="5"/>
  <c r="AY38" i="5"/>
  <c r="BC38" i="5"/>
  <c r="AU39" i="5"/>
  <c r="AY39" i="5"/>
  <c r="BC39" i="5"/>
  <c r="AU40" i="5"/>
  <c r="AY40" i="5"/>
  <c r="BC40" i="5"/>
  <c r="AU41" i="5"/>
  <c r="AY41" i="5"/>
  <c r="BC41" i="5"/>
  <c r="AU42" i="5"/>
  <c r="BG42" i="5" s="1"/>
  <c r="AY42" i="5"/>
  <c r="BC42" i="5"/>
  <c r="AU43" i="5"/>
  <c r="AY43" i="5"/>
  <c r="BC43" i="5"/>
  <c r="AU44" i="5"/>
  <c r="AY44" i="5"/>
  <c r="BC44" i="5"/>
  <c r="AU45" i="5"/>
  <c r="AY45" i="5"/>
  <c r="BC45" i="5"/>
  <c r="BG45" i="5" s="1"/>
  <c r="AU46" i="5"/>
  <c r="AY46" i="5"/>
  <c r="BC46" i="5"/>
  <c r="AU47" i="5"/>
  <c r="AY47" i="5"/>
  <c r="BC47" i="5"/>
  <c r="AU50" i="5"/>
  <c r="AY50" i="5"/>
  <c r="BC50" i="5"/>
  <c r="X16" i="4"/>
  <c r="AT28" i="5"/>
  <c r="Z16" i="4"/>
  <c r="AX28" i="5" s="1"/>
  <c r="AB16" i="4"/>
  <c r="BB28" i="5"/>
  <c r="X17" i="4"/>
  <c r="AT29" i="5" s="1"/>
  <c r="Z17" i="4"/>
  <c r="AX29" i="5"/>
  <c r="AB17" i="4"/>
  <c r="BB29" i="5" s="1"/>
  <c r="X18" i="4"/>
  <c r="AT30" i="5"/>
  <c r="Z18" i="4"/>
  <c r="AX30" i="5" s="1"/>
  <c r="AB18" i="4"/>
  <c r="BB30" i="5"/>
  <c r="X19" i="4"/>
  <c r="AT31" i="5" s="1"/>
  <c r="Z19" i="4"/>
  <c r="AX31" i="5"/>
  <c r="AB19" i="4"/>
  <c r="BB31" i="5" s="1"/>
  <c r="X20" i="4"/>
  <c r="Z20" i="4"/>
  <c r="AX32" i="5"/>
  <c r="AB20" i="4"/>
  <c r="BB32" i="5"/>
  <c r="X21" i="4"/>
  <c r="AT33" i="5"/>
  <c r="Z21" i="4"/>
  <c r="AB21" i="4"/>
  <c r="BB33" i="5"/>
  <c r="X22" i="4"/>
  <c r="AT34" i="5" s="1"/>
  <c r="Z22" i="4"/>
  <c r="AX34" i="5"/>
  <c r="AB22" i="4"/>
  <c r="BB34" i="5" s="1"/>
  <c r="X23" i="4"/>
  <c r="AT35" i="5"/>
  <c r="Z23" i="4"/>
  <c r="AX35" i="5" s="1"/>
  <c r="AB23" i="4"/>
  <c r="BB35" i="5"/>
  <c r="X24" i="4"/>
  <c r="AT36" i="5" s="1"/>
  <c r="Z24" i="4"/>
  <c r="AX36" i="5"/>
  <c r="AB24" i="4"/>
  <c r="BB36" i="5" s="1"/>
  <c r="X25" i="4"/>
  <c r="AT37" i="5"/>
  <c r="Z25" i="4"/>
  <c r="AX37" i="5" s="1"/>
  <c r="AB25" i="4"/>
  <c r="BB37" i="5"/>
  <c r="X26" i="4"/>
  <c r="AT38" i="5" s="1"/>
  <c r="Z26" i="4"/>
  <c r="AB26" i="4"/>
  <c r="BB38" i="5"/>
  <c r="X27" i="4"/>
  <c r="Z27" i="4"/>
  <c r="AX39" i="5"/>
  <c r="AB27" i="4"/>
  <c r="BB39" i="5" s="1"/>
  <c r="X28" i="4"/>
  <c r="AT40" i="5"/>
  <c r="Z28" i="4"/>
  <c r="AX40" i="5" s="1"/>
  <c r="AB28" i="4"/>
  <c r="BB40" i="5"/>
  <c r="X29" i="4"/>
  <c r="AT41" i="5" s="1"/>
  <c r="Z29" i="4"/>
  <c r="AX41" i="5"/>
  <c r="AB29" i="4"/>
  <c r="X30" i="4"/>
  <c r="AT42" i="5"/>
  <c r="Z30" i="4"/>
  <c r="AB30" i="4"/>
  <c r="BB42" i="5" s="1"/>
  <c r="X31" i="4"/>
  <c r="AT43" i="5"/>
  <c r="Z31" i="4"/>
  <c r="AX43" i="5" s="1"/>
  <c r="AB31" i="4"/>
  <c r="X32" i="4"/>
  <c r="Z32" i="4"/>
  <c r="AX44" i="5" s="1"/>
  <c r="AB32" i="4"/>
  <c r="BB44" i="5"/>
  <c r="X33" i="4"/>
  <c r="Z33" i="4"/>
  <c r="AX45" i="5"/>
  <c r="AB33" i="4"/>
  <c r="BB45" i="5"/>
  <c r="X34" i="4"/>
  <c r="AT46" i="5"/>
  <c r="Z34" i="4"/>
  <c r="AB34" i="4"/>
  <c r="BB46" i="5" s="1"/>
  <c r="X35" i="4"/>
  <c r="Z35" i="4"/>
  <c r="AX47" i="5"/>
  <c r="AB35" i="4"/>
  <c r="X38" i="4"/>
  <c r="AT50" i="5"/>
  <c r="Z38" i="4"/>
  <c r="AX50" i="5" s="1"/>
  <c r="AB38" i="4"/>
  <c r="BB50" i="5"/>
  <c r="AS28" i="5"/>
  <c r="AW28" i="5"/>
  <c r="BA28" i="5"/>
  <c r="AS29" i="5"/>
  <c r="AW29" i="5"/>
  <c r="BA29" i="5"/>
  <c r="AS30" i="5"/>
  <c r="AW30" i="5"/>
  <c r="BA30" i="5"/>
  <c r="AS31" i="5"/>
  <c r="AW31" i="5"/>
  <c r="BA31" i="5"/>
  <c r="AS32" i="5"/>
  <c r="AW32" i="5"/>
  <c r="BA32" i="5"/>
  <c r="AS33" i="5"/>
  <c r="AW33" i="5"/>
  <c r="BA33" i="5"/>
  <c r="AS34" i="5"/>
  <c r="AW34" i="5"/>
  <c r="BA34" i="5"/>
  <c r="AS35" i="5"/>
  <c r="AW35" i="5"/>
  <c r="BA35" i="5"/>
  <c r="AS36" i="5"/>
  <c r="AW36" i="5"/>
  <c r="BA36" i="5"/>
  <c r="AS37" i="5"/>
  <c r="AW37" i="5"/>
  <c r="BA37" i="5"/>
  <c r="AS38" i="5"/>
  <c r="AW38" i="5"/>
  <c r="BA38" i="5"/>
  <c r="AS39" i="5"/>
  <c r="AW39" i="5"/>
  <c r="BA39" i="5"/>
  <c r="AS40" i="5"/>
  <c r="AW40" i="5"/>
  <c r="BA40" i="5"/>
  <c r="AS41" i="5"/>
  <c r="AW41" i="5"/>
  <c r="BA41" i="5"/>
  <c r="AS42" i="5"/>
  <c r="AW42" i="5"/>
  <c r="BA42" i="5"/>
  <c r="AS43" i="5"/>
  <c r="AW43" i="5"/>
  <c r="BA43" i="5"/>
  <c r="AS44" i="5"/>
  <c r="AW44" i="5"/>
  <c r="BA44" i="5"/>
  <c r="AS45" i="5"/>
  <c r="AW45" i="5"/>
  <c r="BA45" i="5"/>
  <c r="AS46" i="5"/>
  <c r="AW46" i="5"/>
  <c r="BA46" i="5"/>
  <c r="AS47" i="5"/>
  <c r="AW47" i="5"/>
  <c r="BA47" i="5"/>
  <c r="AS50" i="5"/>
  <c r="AW50" i="5"/>
  <c r="BA50" i="5"/>
  <c r="W16" i="4"/>
  <c r="AR28" i="5"/>
  <c r="Y16" i="4"/>
  <c r="AA16" i="4"/>
  <c r="AZ28" i="5"/>
  <c r="W17" i="4"/>
  <c r="AR29" i="5" s="1"/>
  <c r="Y17" i="4"/>
  <c r="AA17" i="4"/>
  <c r="AZ29" i="5"/>
  <c r="W18" i="4"/>
  <c r="AR30" i="5"/>
  <c r="Y18" i="4"/>
  <c r="AV30" i="5"/>
  <c r="AA18" i="4"/>
  <c r="AZ30" i="5"/>
  <c r="W19" i="4"/>
  <c r="Y19" i="4"/>
  <c r="AV31" i="5" s="1"/>
  <c r="AA19" i="4"/>
  <c r="AZ31" i="5"/>
  <c r="W20" i="4"/>
  <c r="AR32" i="5" s="1"/>
  <c r="Y20" i="4"/>
  <c r="AV32" i="5"/>
  <c r="AA20" i="4"/>
  <c r="W21" i="4"/>
  <c r="AR33" i="5"/>
  <c r="Y21" i="4"/>
  <c r="AV33" i="5"/>
  <c r="AA21" i="4"/>
  <c r="W22" i="4"/>
  <c r="AR34" i="5"/>
  <c r="Y22" i="4"/>
  <c r="AA22" i="4"/>
  <c r="AZ34" i="5" s="1"/>
  <c r="W23" i="4"/>
  <c r="Y23" i="4"/>
  <c r="AV35" i="5" s="1"/>
  <c r="AA23" i="4"/>
  <c r="AZ35" i="5"/>
  <c r="W24" i="4"/>
  <c r="AR36" i="5" s="1"/>
  <c r="Y24" i="4"/>
  <c r="AV36" i="5"/>
  <c r="AA24" i="4"/>
  <c r="AZ36" i="5" s="1"/>
  <c r="W25" i="4"/>
  <c r="AR37" i="5"/>
  <c r="Y25" i="4"/>
  <c r="AA25" i="4"/>
  <c r="W26" i="4"/>
  <c r="Y26" i="4"/>
  <c r="AV38" i="5"/>
  <c r="AA26" i="4"/>
  <c r="AZ38" i="5"/>
  <c r="W27" i="4"/>
  <c r="AR39" i="5"/>
  <c r="Y27" i="4"/>
  <c r="AV39" i="5"/>
  <c r="AA27" i="4"/>
  <c r="W28" i="4"/>
  <c r="Y28" i="4"/>
  <c r="AV40" i="5" s="1"/>
  <c r="AA28" i="4"/>
  <c r="AZ40" i="5"/>
  <c r="W29" i="4"/>
  <c r="AR41" i="5" s="1"/>
  <c r="Y29" i="4"/>
  <c r="AA29" i="4"/>
  <c r="AZ41" i="5" s="1"/>
  <c r="W30" i="4"/>
  <c r="AR42" i="5"/>
  <c r="Y30" i="4"/>
  <c r="AV42" i="5" s="1"/>
  <c r="AA30" i="4"/>
  <c r="W31" i="4"/>
  <c r="Y31" i="4"/>
  <c r="AV43" i="5" s="1"/>
  <c r="AA31" i="4"/>
  <c r="AZ43" i="5"/>
  <c r="W32" i="4"/>
  <c r="AR44" i="5" s="1"/>
  <c r="Y32" i="4"/>
  <c r="AV44" i="5"/>
  <c r="AA32" i="4"/>
  <c r="AZ44" i="5" s="1"/>
  <c r="W33" i="4"/>
  <c r="AR45" i="5"/>
  <c r="Y33" i="4"/>
  <c r="AV45" i="5" s="1"/>
  <c r="AA33" i="4"/>
  <c r="AZ45" i="5"/>
  <c r="W34" i="4"/>
  <c r="AR46" i="5" s="1"/>
  <c r="Y34" i="4"/>
  <c r="AV46" i="5"/>
  <c r="AA34" i="4"/>
  <c r="AZ46" i="5" s="1"/>
  <c r="W35" i="4"/>
  <c r="AR47" i="5"/>
  <c r="Y35" i="4"/>
  <c r="AV47" i="5" s="1"/>
  <c r="AA35" i="4"/>
  <c r="AZ47" i="5"/>
  <c r="W38" i="4"/>
  <c r="AR50" i="5" s="1"/>
  <c r="Y38" i="4"/>
  <c r="AA38" i="4"/>
  <c r="AZ50" i="5"/>
  <c r="AE28" i="5"/>
  <c r="AI28" i="5"/>
  <c r="AM28" i="5"/>
  <c r="AE29" i="5"/>
  <c r="AI29" i="5"/>
  <c r="AM29" i="5"/>
  <c r="AE30" i="5"/>
  <c r="AI30" i="5"/>
  <c r="AM30" i="5"/>
  <c r="AE31" i="5"/>
  <c r="AQ31" i="5" s="1"/>
  <c r="AI31" i="5"/>
  <c r="AM31" i="5"/>
  <c r="AE32" i="5"/>
  <c r="AI32" i="5"/>
  <c r="AM32" i="5"/>
  <c r="AE33" i="5"/>
  <c r="AI33" i="5"/>
  <c r="AQ33" i="5" s="1"/>
  <c r="AM33" i="5"/>
  <c r="AE34" i="5"/>
  <c r="AI34" i="5"/>
  <c r="AM34" i="5"/>
  <c r="AE35" i="5"/>
  <c r="AI35" i="5"/>
  <c r="AM35" i="5"/>
  <c r="AE36" i="5"/>
  <c r="AI36" i="5"/>
  <c r="AM36" i="5"/>
  <c r="AE37" i="5"/>
  <c r="AI37" i="5"/>
  <c r="AM37" i="5"/>
  <c r="AE38" i="5"/>
  <c r="AI38" i="5"/>
  <c r="AM38" i="5"/>
  <c r="AE39" i="5"/>
  <c r="AI39" i="5"/>
  <c r="AM39" i="5"/>
  <c r="AE40" i="5"/>
  <c r="AI40" i="5"/>
  <c r="AM40" i="5"/>
  <c r="AE41" i="5"/>
  <c r="AI41" i="5"/>
  <c r="AM41" i="5"/>
  <c r="AE42" i="5"/>
  <c r="AI42" i="5"/>
  <c r="AM42" i="5"/>
  <c r="AE43" i="5"/>
  <c r="AI43" i="5"/>
  <c r="AM43" i="5"/>
  <c r="AE44" i="5"/>
  <c r="AI44" i="5"/>
  <c r="AM44" i="5"/>
  <c r="AE45" i="5"/>
  <c r="AI45" i="5"/>
  <c r="AM45" i="5"/>
  <c r="AE46" i="5"/>
  <c r="AI46" i="5"/>
  <c r="AM46" i="5"/>
  <c r="AQ46" i="5" s="1"/>
  <c r="AE47" i="5"/>
  <c r="AI47" i="5"/>
  <c r="AM47" i="5"/>
  <c r="AQ47" i="5"/>
  <c r="AE50" i="5"/>
  <c r="AI50" i="5"/>
  <c r="AM50" i="5"/>
  <c r="P16" i="4"/>
  <c r="AD28" i="5" s="1"/>
  <c r="R16" i="4"/>
  <c r="AH28" i="5"/>
  <c r="T16" i="4"/>
  <c r="AL28" i="5" s="1"/>
  <c r="P17" i="4"/>
  <c r="AD29" i="5"/>
  <c r="R17" i="4"/>
  <c r="AH29" i="5" s="1"/>
  <c r="T17" i="4"/>
  <c r="P18" i="4"/>
  <c r="R18" i="4"/>
  <c r="AH30" i="5" s="1"/>
  <c r="T18" i="4"/>
  <c r="AL30" i="5"/>
  <c r="P19" i="4"/>
  <c r="AD31" i="5" s="1"/>
  <c r="R19" i="4"/>
  <c r="AH31" i="5"/>
  <c r="T19" i="4"/>
  <c r="AL31" i="5" s="1"/>
  <c r="P20" i="4"/>
  <c r="AD32" i="5"/>
  <c r="R20" i="4"/>
  <c r="T20" i="4"/>
  <c r="AL32" i="5"/>
  <c r="P21" i="4"/>
  <c r="R21" i="4"/>
  <c r="T21" i="4"/>
  <c r="AL33" i="5"/>
  <c r="P22" i="4"/>
  <c r="AD34" i="5"/>
  <c r="R22" i="4"/>
  <c r="T22" i="4"/>
  <c r="AL34" i="5"/>
  <c r="P23" i="4"/>
  <c r="R23" i="4"/>
  <c r="AH35" i="5"/>
  <c r="T23" i="4"/>
  <c r="AL35" i="5"/>
  <c r="P24" i="4"/>
  <c r="AD36" i="5"/>
  <c r="R24" i="4"/>
  <c r="T24" i="4"/>
  <c r="AL36" i="5" s="1"/>
  <c r="P25" i="4"/>
  <c r="AD37" i="5"/>
  <c r="R25" i="4"/>
  <c r="AH37" i="5" s="1"/>
  <c r="T25" i="4"/>
  <c r="AL37" i="5"/>
  <c r="P26" i="4"/>
  <c r="R26" i="4"/>
  <c r="AH38" i="5"/>
  <c r="T26" i="4"/>
  <c r="AL38" i="5"/>
  <c r="P27" i="4"/>
  <c r="AD39" i="5"/>
  <c r="R27" i="4"/>
  <c r="AH39" i="5"/>
  <c r="T27" i="4"/>
  <c r="AL39" i="5"/>
  <c r="P28" i="4"/>
  <c r="AD40" i="5"/>
  <c r="R28" i="4"/>
  <c r="AH40" i="5"/>
  <c r="T28" i="4"/>
  <c r="AL40" i="5"/>
  <c r="P29" i="4"/>
  <c r="AD41" i="5"/>
  <c r="R29" i="4"/>
  <c r="AH41" i="5"/>
  <c r="T29" i="4"/>
  <c r="AL41" i="5"/>
  <c r="P30" i="4"/>
  <c r="AD42" i="5"/>
  <c r="R30" i="4"/>
  <c r="AH42" i="5"/>
  <c r="T30" i="4"/>
  <c r="AL42" i="5"/>
  <c r="P31" i="4"/>
  <c r="AD43" i="5"/>
  <c r="R31" i="4"/>
  <c r="AH43" i="5"/>
  <c r="T31" i="4"/>
  <c r="AL43" i="5"/>
  <c r="P32" i="4"/>
  <c r="AD44" i="5"/>
  <c r="R32" i="4"/>
  <c r="T32" i="4"/>
  <c r="P33" i="4"/>
  <c r="AD45" i="5"/>
  <c r="R33" i="4"/>
  <c r="AH45" i="5"/>
  <c r="T33" i="4"/>
  <c r="AL45" i="5"/>
  <c r="P34" i="4"/>
  <c r="AD46" i="5"/>
  <c r="R34" i="4"/>
  <c r="AH46" i="5"/>
  <c r="T34" i="4"/>
  <c r="AL46" i="5"/>
  <c r="P35" i="4"/>
  <c r="AD47" i="5"/>
  <c r="R35" i="4"/>
  <c r="AH47" i="5"/>
  <c r="T35" i="4"/>
  <c r="AL47" i="5"/>
  <c r="P38" i="4"/>
  <c r="V50" i="5"/>
  <c r="R38" i="4"/>
  <c r="T38" i="4"/>
  <c r="AL50" i="5" s="1"/>
  <c r="AC28" i="5"/>
  <c r="AG28" i="5"/>
  <c r="AK28" i="5"/>
  <c r="AC29" i="5"/>
  <c r="AG29" i="5"/>
  <c r="AK29" i="5"/>
  <c r="AC30" i="5"/>
  <c r="AG30" i="5"/>
  <c r="AK30" i="5"/>
  <c r="AC31" i="5"/>
  <c r="AG31" i="5"/>
  <c r="AK31" i="5"/>
  <c r="AC32" i="5"/>
  <c r="AG32" i="5"/>
  <c r="AK32" i="5"/>
  <c r="AC33" i="5"/>
  <c r="AG33" i="5"/>
  <c r="AK33" i="5"/>
  <c r="AC34" i="5"/>
  <c r="AG34" i="5"/>
  <c r="AK34" i="5"/>
  <c r="AC35" i="5"/>
  <c r="AG35" i="5"/>
  <c r="AK35" i="5"/>
  <c r="AC36" i="5"/>
  <c r="AG36" i="5"/>
  <c r="AK36" i="5"/>
  <c r="AC37" i="5"/>
  <c r="AG37" i="5"/>
  <c r="AK37" i="5"/>
  <c r="AC38" i="5"/>
  <c r="AG38" i="5"/>
  <c r="AK38" i="5"/>
  <c r="AC39" i="5"/>
  <c r="AG39" i="5"/>
  <c r="AK39" i="5"/>
  <c r="AC40" i="5"/>
  <c r="AG40" i="5"/>
  <c r="AK40" i="5"/>
  <c r="AC41" i="5"/>
  <c r="AG41" i="5"/>
  <c r="AK41" i="5"/>
  <c r="AC42" i="5"/>
  <c r="AG42" i="5"/>
  <c r="AK42" i="5"/>
  <c r="AC43" i="5"/>
  <c r="AG43" i="5"/>
  <c r="AK43" i="5"/>
  <c r="AC44" i="5"/>
  <c r="AG44" i="5"/>
  <c r="AK44" i="5"/>
  <c r="AC45" i="5"/>
  <c r="AG45" i="5"/>
  <c r="AK45" i="5"/>
  <c r="AC46" i="5"/>
  <c r="AG46" i="5"/>
  <c r="AK46" i="5"/>
  <c r="AC47" i="5"/>
  <c r="AG47" i="5"/>
  <c r="AK47" i="5"/>
  <c r="AC50" i="5"/>
  <c r="AG50" i="5"/>
  <c r="AK50" i="5"/>
  <c r="O16" i="4"/>
  <c r="Q16" i="4"/>
  <c r="AF28" i="5"/>
  <c r="S16" i="4"/>
  <c r="AJ28" i="5" s="1"/>
  <c r="O17" i="4"/>
  <c r="AB29" i="5"/>
  <c r="Q17" i="4"/>
  <c r="S17" i="4"/>
  <c r="AJ29" i="5"/>
  <c r="O18" i="4"/>
  <c r="Q18" i="4"/>
  <c r="AF30" i="5" s="1"/>
  <c r="S18" i="4"/>
  <c r="AJ30" i="5"/>
  <c r="O19" i="4"/>
  <c r="AB31" i="5" s="1"/>
  <c r="Q19" i="4"/>
  <c r="AF31" i="5"/>
  <c r="S19" i="4"/>
  <c r="AJ31" i="5" s="1"/>
  <c r="O20" i="4"/>
  <c r="AB32" i="5"/>
  <c r="Q20" i="4"/>
  <c r="S20" i="4"/>
  <c r="AJ32" i="5"/>
  <c r="O21" i="4"/>
  <c r="Q21" i="4"/>
  <c r="AF33" i="5" s="1"/>
  <c r="S21" i="4"/>
  <c r="AJ33" i="5"/>
  <c r="O22" i="4"/>
  <c r="Q22" i="4"/>
  <c r="S22" i="4"/>
  <c r="AJ34" i="5"/>
  <c r="O23" i="4"/>
  <c r="Q23" i="4"/>
  <c r="AF35" i="5"/>
  <c r="S23" i="4"/>
  <c r="AJ35" i="5"/>
  <c r="O24" i="4"/>
  <c r="Q24" i="4"/>
  <c r="S24" i="4"/>
  <c r="AJ36" i="5"/>
  <c r="O25" i="4"/>
  <c r="Q25" i="4"/>
  <c r="AF37" i="5"/>
  <c r="S25" i="4"/>
  <c r="AJ37" i="5" s="1"/>
  <c r="O26" i="4"/>
  <c r="AB38" i="5"/>
  <c r="Q26" i="4"/>
  <c r="S26" i="4"/>
  <c r="AJ38" i="5"/>
  <c r="O27" i="4"/>
  <c r="AB39" i="5"/>
  <c r="Q27" i="4"/>
  <c r="AF39" i="5"/>
  <c r="S27" i="4"/>
  <c r="AJ39" i="5"/>
  <c r="O28" i="4"/>
  <c r="AB40" i="5"/>
  <c r="Q28" i="4"/>
  <c r="AF40" i="5"/>
  <c r="S28" i="4"/>
  <c r="AJ40" i="5"/>
  <c r="O29" i="4"/>
  <c r="Q29" i="4"/>
  <c r="AF41" i="5" s="1"/>
  <c r="S29" i="4"/>
  <c r="AJ41" i="5"/>
  <c r="O30" i="4"/>
  <c r="Q30" i="4"/>
  <c r="AF42" i="5"/>
  <c r="S30" i="4"/>
  <c r="AJ42" i="5"/>
  <c r="O31" i="4"/>
  <c r="Q31" i="4"/>
  <c r="AF43" i="5"/>
  <c r="S31" i="4"/>
  <c r="AJ43" i="5" s="1"/>
  <c r="O32" i="4"/>
  <c r="AB44" i="5"/>
  <c r="Q32" i="4"/>
  <c r="S32" i="4"/>
  <c r="AJ44" i="5"/>
  <c r="O33" i="4"/>
  <c r="AB45" i="5"/>
  <c r="Q33" i="4"/>
  <c r="AF45" i="5"/>
  <c r="S33" i="4"/>
  <c r="AJ45" i="5"/>
  <c r="O34" i="4"/>
  <c r="AB46" i="5"/>
  <c r="Q34" i="4"/>
  <c r="S34" i="4"/>
  <c r="AJ46" i="5" s="1"/>
  <c r="O35" i="4"/>
  <c r="AB47" i="5"/>
  <c r="Q35" i="4"/>
  <c r="S35" i="4"/>
  <c r="AJ47" i="5"/>
  <c r="O38" i="4"/>
  <c r="Q38" i="4"/>
  <c r="AF50" i="5" s="1"/>
  <c r="S38" i="4"/>
  <c r="AJ50" i="5"/>
  <c r="O28" i="5"/>
  <c r="S28" i="5"/>
  <c r="W28" i="5"/>
  <c r="O29" i="5"/>
  <c r="S29" i="5"/>
  <c r="W29" i="5"/>
  <c r="O30" i="5"/>
  <c r="S30" i="5"/>
  <c r="W30" i="5"/>
  <c r="O31" i="5"/>
  <c r="S31" i="5"/>
  <c r="W31" i="5"/>
  <c r="O32" i="5"/>
  <c r="S32" i="5"/>
  <c r="W32" i="5"/>
  <c r="O33" i="5"/>
  <c r="S33" i="5"/>
  <c r="W33" i="5"/>
  <c r="AA33" i="5"/>
  <c r="O34" i="5"/>
  <c r="W34" i="5"/>
  <c r="O35" i="5"/>
  <c r="S35" i="5"/>
  <c r="W35" i="5"/>
  <c r="O36" i="5"/>
  <c r="S36" i="5"/>
  <c r="W36" i="5"/>
  <c r="O37" i="5"/>
  <c r="S37" i="5"/>
  <c r="W37" i="5"/>
  <c r="O38" i="5"/>
  <c r="S38" i="5"/>
  <c r="W38" i="5"/>
  <c r="O39" i="5"/>
  <c r="S39" i="5"/>
  <c r="W39" i="5"/>
  <c r="O40" i="5"/>
  <c r="S40" i="5"/>
  <c r="W40" i="5"/>
  <c r="O41" i="5"/>
  <c r="S41" i="5"/>
  <c r="W41" i="5"/>
  <c r="O42" i="5"/>
  <c r="S42" i="5"/>
  <c r="W42" i="5"/>
  <c r="O43" i="5"/>
  <c r="S43" i="5"/>
  <c r="W43" i="5"/>
  <c r="O44" i="5"/>
  <c r="S44" i="5"/>
  <c r="W44" i="5"/>
  <c r="O45" i="5"/>
  <c r="S45" i="5"/>
  <c r="W45" i="5"/>
  <c r="O46" i="5"/>
  <c r="S46" i="5"/>
  <c r="W46" i="5"/>
  <c r="O47" i="5"/>
  <c r="S47" i="5"/>
  <c r="W47" i="5"/>
  <c r="O50" i="5"/>
  <c r="S50" i="5"/>
  <c r="W50" i="5"/>
  <c r="H16" i="4"/>
  <c r="J16" i="4"/>
  <c r="L16" i="4"/>
  <c r="V28" i="5"/>
  <c r="H17" i="4"/>
  <c r="N29" i="5" s="1"/>
  <c r="J17" i="4"/>
  <c r="R29" i="5"/>
  <c r="L17" i="4"/>
  <c r="V29" i="5" s="1"/>
  <c r="H18" i="4"/>
  <c r="N30" i="5"/>
  <c r="J18" i="4"/>
  <c r="R30" i="5" s="1"/>
  <c r="L18" i="4"/>
  <c r="V30" i="5"/>
  <c r="H19" i="4"/>
  <c r="N31" i="5" s="1"/>
  <c r="J19" i="4"/>
  <c r="R31" i="5"/>
  <c r="L19" i="4"/>
  <c r="V31" i="5" s="1"/>
  <c r="H20" i="4"/>
  <c r="N32" i="5"/>
  <c r="J20" i="4"/>
  <c r="R32" i="5" s="1"/>
  <c r="L20" i="4"/>
  <c r="V32" i="5"/>
  <c r="H21" i="4"/>
  <c r="N33" i="5" s="1"/>
  <c r="J21" i="4"/>
  <c r="R33" i="5"/>
  <c r="L21" i="4"/>
  <c r="V33" i="5" s="1"/>
  <c r="H22" i="4"/>
  <c r="J22" i="4"/>
  <c r="R34" i="5"/>
  <c r="L22" i="4"/>
  <c r="V34" i="5"/>
  <c r="H23" i="4"/>
  <c r="J23" i="4"/>
  <c r="R35" i="5" s="1"/>
  <c r="L23" i="4"/>
  <c r="V35" i="5"/>
  <c r="H24" i="4"/>
  <c r="N36" i="5" s="1"/>
  <c r="J24" i="4"/>
  <c r="L24" i="4"/>
  <c r="V36" i="5"/>
  <c r="H25" i="4"/>
  <c r="N37" i="5"/>
  <c r="J25" i="4"/>
  <c r="L25" i="4"/>
  <c r="V37" i="5" s="1"/>
  <c r="H26" i="4"/>
  <c r="N38" i="5"/>
  <c r="J26" i="4"/>
  <c r="R38" i="5" s="1"/>
  <c r="L26" i="4"/>
  <c r="V38" i="5"/>
  <c r="H27" i="4"/>
  <c r="J27" i="4"/>
  <c r="L27" i="4"/>
  <c r="V39" i="5"/>
  <c r="H28" i="4"/>
  <c r="N40" i="5" s="1"/>
  <c r="J28" i="4"/>
  <c r="R40" i="5"/>
  <c r="L28" i="4"/>
  <c r="V40" i="5" s="1"/>
  <c r="H29" i="4"/>
  <c r="N41" i="5"/>
  <c r="J29" i="4"/>
  <c r="L29" i="4"/>
  <c r="V41" i="5"/>
  <c r="H30" i="4"/>
  <c r="J30" i="4"/>
  <c r="R42" i="5" s="1"/>
  <c r="L30" i="4"/>
  <c r="V42" i="5"/>
  <c r="H31" i="4"/>
  <c r="N43" i="5" s="1"/>
  <c r="J31" i="4"/>
  <c r="R43" i="5"/>
  <c r="L31" i="4"/>
  <c r="V43" i="5" s="1"/>
  <c r="H32" i="4"/>
  <c r="N44" i="5"/>
  <c r="J32" i="4"/>
  <c r="R44" i="5" s="1"/>
  <c r="L32" i="4"/>
  <c r="V44" i="5"/>
  <c r="H33" i="4"/>
  <c r="N45" i="5" s="1"/>
  <c r="Z45" i="5" s="1"/>
  <c r="J33" i="4"/>
  <c r="R45" i="5"/>
  <c r="L33" i="4"/>
  <c r="V45" i="5" s="1"/>
  <c r="H34" i="4"/>
  <c r="N46" i="5"/>
  <c r="J34" i="4"/>
  <c r="R46" i="5"/>
  <c r="L34" i="4"/>
  <c r="V46" i="5"/>
  <c r="H35" i="4"/>
  <c r="J35" i="4"/>
  <c r="R47" i="5"/>
  <c r="L35" i="4"/>
  <c r="V47" i="5" s="1"/>
  <c r="H38" i="4"/>
  <c r="N50" i="5"/>
  <c r="J38" i="4"/>
  <c r="R50" i="5" s="1"/>
  <c r="M28" i="5"/>
  <c r="Q28" i="5"/>
  <c r="U28" i="5"/>
  <c r="M29" i="5"/>
  <c r="Q29" i="5"/>
  <c r="U29" i="5"/>
  <c r="M30" i="5"/>
  <c r="Q30" i="5"/>
  <c r="U30" i="5"/>
  <c r="M31" i="5"/>
  <c r="Q31" i="5"/>
  <c r="U31" i="5"/>
  <c r="M32" i="5"/>
  <c r="Q32" i="5"/>
  <c r="U32" i="5"/>
  <c r="M33" i="5"/>
  <c r="Q33" i="5"/>
  <c r="U33" i="5"/>
  <c r="M34" i="5"/>
  <c r="Q34" i="5"/>
  <c r="U34" i="5"/>
  <c r="M35" i="5"/>
  <c r="Q35" i="5"/>
  <c r="U35" i="5"/>
  <c r="M36" i="5"/>
  <c r="Q36" i="5"/>
  <c r="U36" i="5"/>
  <c r="M37" i="5"/>
  <c r="Q37" i="5"/>
  <c r="U37" i="5"/>
  <c r="M38" i="5"/>
  <c r="Q38" i="5"/>
  <c r="U38" i="5"/>
  <c r="M39" i="5"/>
  <c r="Q39" i="5"/>
  <c r="U39" i="5"/>
  <c r="M40" i="5"/>
  <c r="Q40" i="5"/>
  <c r="U40" i="5"/>
  <c r="M41" i="5"/>
  <c r="Q41" i="5"/>
  <c r="U41" i="5"/>
  <c r="M42" i="5"/>
  <c r="Q42" i="5"/>
  <c r="U42" i="5"/>
  <c r="M43" i="5"/>
  <c r="Q43" i="5"/>
  <c r="U43" i="5"/>
  <c r="M44" i="5"/>
  <c r="Q44" i="5"/>
  <c r="U44" i="5"/>
  <c r="M45" i="5"/>
  <c r="Q45" i="5"/>
  <c r="U45" i="5"/>
  <c r="M46" i="5"/>
  <c r="Q46" i="5"/>
  <c r="U46" i="5"/>
  <c r="M47" i="5"/>
  <c r="Q47" i="5"/>
  <c r="U47" i="5"/>
  <c r="M50" i="5"/>
  <c r="Q50" i="5"/>
  <c r="U50" i="5"/>
  <c r="I16" i="4"/>
  <c r="P28" i="5"/>
  <c r="K16" i="4"/>
  <c r="T28" i="5"/>
  <c r="G17" i="4"/>
  <c r="L29" i="5"/>
  <c r="I17" i="4"/>
  <c r="P29" i="5"/>
  <c r="K17" i="4"/>
  <c r="T29" i="5"/>
  <c r="G18" i="4"/>
  <c r="L30" i="5"/>
  <c r="I18" i="4"/>
  <c r="K18" i="4"/>
  <c r="T30" i="5"/>
  <c r="G19" i="4"/>
  <c r="I19" i="4"/>
  <c r="P31" i="5"/>
  <c r="K19" i="4"/>
  <c r="T31" i="5"/>
  <c r="G20" i="4"/>
  <c r="L32" i="5"/>
  <c r="I20" i="4"/>
  <c r="P32" i="5"/>
  <c r="K20" i="4"/>
  <c r="T32" i="5"/>
  <c r="G21" i="4"/>
  <c r="L33" i="5"/>
  <c r="I21" i="4"/>
  <c r="P33" i="5"/>
  <c r="K21" i="4"/>
  <c r="T33" i="5"/>
  <c r="G22" i="4"/>
  <c r="L34" i="5" s="1"/>
  <c r="I22" i="4"/>
  <c r="P34" i="5"/>
  <c r="K22" i="4"/>
  <c r="T34" i="5" s="1"/>
  <c r="G23" i="4"/>
  <c r="L35" i="5"/>
  <c r="I23" i="4"/>
  <c r="P35" i="5" s="1"/>
  <c r="K23" i="4"/>
  <c r="G24" i="4"/>
  <c r="L36" i="5" s="1"/>
  <c r="I24" i="4"/>
  <c r="P36" i="5"/>
  <c r="K24" i="4"/>
  <c r="T36" i="5" s="1"/>
  <c r="G25" i="4"/>
  <c r="L37" i="5"/>
  <c r="I25" i="4"/>
  <c r="P37" i="5" s="1"/>
  <c r="K25" i="4"/>
  <c r="T37" i="5"/>
  <c r="G26" i="4"/>
  <c r="L38" i="5" s="1"/>
  <c r="I26" i="4"/>
  <c r="K26" i="4"/>
  <c r="T38" i="5"/>
  <c r="G27" i="4"/>
  <c r="L39" i="5"/>
  <c r="I27" i="4"/>
  <c r="P39" i="5"/>
  <c r="K27" i="4"/>
  <c r="T39" i="5"/>
  <c r="G28" i="4"/>
  <c r="L40" i="5"/>
  <c r="I28" i="4"/>
  <c r="P40" i="5" s="1"/>
  <c r="K28" i="4"/>
  <c r="T40" i="5"/>
  <c r="G29" i="4"/>
  <c r="I29" i="4"/>
  <c r="P41" i="5"/>
  <c r="K29" i="4"/>
  <c r="T41" i="5" s="1"/>
  <c r="G30" i="4"/>
  <c r="L42" i="5"/>
  <c r="I30" i="4"/>
  <c r="P42" i="5" s="1"/>
  <c r="K30" i="4"/>
  <c r="T42" i="5"/>
  <c r="G31" i="4"/>
  <c r="L43" i="5" s="1"/>
  <c r="I31" i="4"/>
  <c r="P43" i="5"/>
  <c r="K31" i="4"/>
  <c r="G32" i="4"/>
  <c r="L44" i="5"/>
  <c r="I32" i="4"/>
  <c r="P44" i="5"/>
  <c r="K32" i="4"/>
  <c r="G33" i="4"/>
  <c r="L45" i="5"/>
  <c r="I33" i="4"/>
  <c r="K33" i="4"/>
  <c r="T45" i="5"/>
  <c r="G34" i="4"/>
  <c r="L46" i="5"/>
  <c r="I34" i="4"/>
  <c r="K34" i="4"/>
  <c r="G35" i="4"/>
  <c r="L47" i="5"/>
  <c r="I35" i="4"/>
  <c r="P47" i="5" s="1"/>
  <c r="K35" i="4"/>
  <c r="T47" i="5"/>
  <c r="G38" i="4"/>
  <c r="L50" i="5" s="1"/>
  <c r="I38" i="4"/>
  <c r="P50" i="5"/>
  <c r="K38" i="4"/>
  <c r="T50" i="5" s="1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50" i="5"/>
  <c r="D16" i="4"/>
  <c r="G28" i="5" s="1"/>
  <c r="D17" i="4"/>
  <c r="G29" i="5"/>
  <c r="D18" i="4"/>
  <c r="D19" i="4"/>
  <c r="G31" i="5" s="1"/>
  <c r="D20" i="4"/>
  <c r="G32" i="5"/>
  <c r="D21" i="4"/>
  <c r="G33" i="5" s="1"/>
  <c r="D22" i="4"/>
  <c r="G34" i="5"/>
  <c r="D23" i="4"/>
  <c r="G35" i="5" s="1"/>
  <c r="D24" i="4"/>
  <c r="G36" i="5"/>
  <c r="D25" i="4"/>
  <c r="G37" i="5" s="1"/>
  <c r="D26" i="4"/>
  <c r="G38" i="5"/>
  <c r="D27" i="4"/>
  <c r="G39" i="5" s="1"/>
  <c r="D28" i="4"/>
  <c r="G40" i="5"/>
  <c r="D29" i="4"/>
  <c r="G41" i="5" s="1"/>
  <c r="D30" i="4"/>
  <c r="G42" i="5"/>
  <c r="D31" i="4"/>
  <c r="G43" i="5" s="1"/>
  <c r="D32" i="4"/>
  <c r="G44" i="5"/>
  <c r="D33" i="4"/>
  <c r="G45" i="5" s="1"/>
  <c r="D34" i="4"/>
  <c r="G46" i="5"/>
  <c r="D35" i="4"/>
  <c r="G47" i="5" s="1"/>
  <c r="D38" i="4"/>
  <c r="G50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50" i="5"/>
  <c r="BP25" i="5"/>
  <c r="BL25" i="5"/>
  <c r="BH25" i="5"/>
  <c r="AZ25" i="5"/>
  <c r="AV25" i="5"/>
  <c r="AR25" i="5"/>
  <c r="AJ25" i="5"/>
  <c r="AF25" i="5"/>
  <c r="AB25" i="5"/>
  <c r="T25" i="5"/>
  <c r="P25" i="5"/>
  <c r="L25" i="5"/>
  <c r="AE22" i="5"/>
  <c r="AD22" i="5"/>
  <c r="AC22" i="5"/>
  <c r="AB22" i="5"/>
  <c r="AE21" i="5"/>
  <c r="AD21" i="5"/>
  <c r="AC21" i="5"/>
  <c r="AB21" i="5"/>
  <c r="AE20" i="5"/>
  <c r="AD20" i="5"/>
  <c r="AC20" i="5"/>
  <c r="AB20" i="5"/>
  <c r="F17" i="5"/>
  <c r="T17" i="2"/>
  <c r="S34" i="5" s="1"/>
  <c r="AE17" i="2"/>
  <c r="T18" i="2"/>
  <c r="AE18" i="2" s="1"/>
  <c r="T19" i="2"/>
  <c r="AE19" i="2"/>
  <c r="T20" i="2"/>
  <c r="T21" i="2"/>
  <c r="AF21" i="2"/>
  <c r="T22" i="2"/>
  <c r="T23" i="2"/>
  <c r="T24" i="2"/>
  <c r="T25" i="2"/>
  <c r="AE25" i="2"/>
  <c r="T26" i="2"/>
  <c r="AE26" i="2" s="1"/>
  <c r="T27" i="2"/>
  <c r="AE27" i="2"/>
  <c r="T28" i="2"/>
  <c r="AE28" i="2" s="1"/>
  <c r="T29" i="2"/>
  <c r="AE29" i="2"/>
  <c r="T30" i="2"/>
  <c r="AE30" i="2" s="1"/>
  <c r="T31" i="2"/>
  <c r="AE31" i="2"/>
  <c r="T32" i="2"/>
  <c r="AE32" i="2" s="1"/>
  <c r="T33" i="2"/>
  <c r="T34" i="2"/>
  <c r="T35" i="2"/>
  <c r="T36" i="2"/>
  <c r="AF36" i="2"/>
  <c r="T37" i="2"/>
  <c r="AC15" i="5"/>
  <c r="C11" i="5"/>
  <c r="C10" i="5"/>
  <c r="C9" i="5"/>
  <c r="C8" i="5"/>
  <c r="C7" i="5"/>
  <c r="C6" i="5"/>
  <c r="C5" i="5"/>
  <c r="F3" i="5"/>
  <c r="R37" i="2"/>
  <c r="J37" i="2"/>
  <c r="H37" i="2"/>
  <c r="F37" i="2"/>
  <c r="C37" i="2"/>
  <c r="A37" i="2"/>
  <c r="R36" i="2"/>
  <c r="J36" i="2"/>
  <c r="H36" i="2"/>
  <c r="F36" i="2"/>
  <c r="C36" i="2"/>
  <c r="A36" i="2"/>
  <c r="R35" i="2"/>
  <c r="J35" i="2"/>
  <c r="H35" i="2"/>
  <c r="F35" i="2"/>
  <c r="C35" i="2"/>
  <c r="A35" i="2"/>
  <c r="R34" i="2"/>
  <c r="J34" i="2"/>
  <c r="H34" i="2"/>
  <c r="F34" i="2"/>
  <c r="C34" i="2"/>
  <c r="A34" i="2"/>
  <c r="R33" i="2"/>
  <c r="J33" i="2"/>
  <c r="H33" i="2"/>
  <c r="F33" i="2"/>
  <c r="C33" i="2"/>
  <c r="A33" i="2"/>
  <c r="R32" i="2"/>
  <c r="J32" i="2"/>
  <c r="H32" i="2"/>
  <c r="F32" i="2"/>
  <c r="C32" i="2"/>
  <c r="A32" i="2"/>
  <c r="R31" i="2"/>
  <c r="J31" i="2"/>
  <c r="H31" i="2"/>
  <c r="F31" i="2"/>
  <c r="C31" i="2"/>
  <c r="A31" i="2"/>
  <c r="R30" i="2"/>
  <c r="J30" i="2"/>
  <c r="H30" i="2"/>
  <c r="F30" i="2"/>
  <c r="C30" i="2"/>
  <c r="A30" i="2"/>
  <c r="R29" i="2"/>
  <c r="J29" i="2"/>
  <c r="H29" i="2"/>
  <c r="F29" i="2"/>
  <c r="C29" i="2"/>
  <c r="A29" i="2"/>
  <c r="R28" i="2"/>
  <c r="J28" i="2"/>
  <c r="H28" i="2"/>
  <c r="F28" i="2"/>
  <c r="C28" i="2"/>
  <c r="A28" i="2"/>
  <c r="R27" i="2"/>
  <c r="J27" i="2"/>
  <c r="H27" i="2"/>
  <c r="F27" i="2"/>
  <c r="C27" i="2"/>
  <c r="A27" i="2"/>
  <c r="R26" i="2"/>
  <c r="J26" i="2"/>
  <c r="H26" i="2"/>
  <c r="F26" i="2"/>
  <c r="C26" i="2"/>
  <c r="A26" i="2"/>
  <c r="R25" i="2"/>
  <c r="J25" i="2"/>
  <c r="H25" i="2"/>
  <c r="F25" i="2"/>
  <c r="C25" i="2"/>
  <c r="A25" i="2"/>
  <c r="R24" i="2"/>
  <c r="J24" i="2"/>
  <c r="H24" i="2"/>
  <c r="F24" i="2"/>
  <c r="C24" i="2"/>
  <c r="A24" i="2"/>
  <c r="R23" i="2"/>
  <c r="J23" i="2"/>
  <c r="H23" i="2"/>
  <c r="F23" i="2"/>
  <c r="C23" i="2"/>
  <c r="A23" i="2"/>
  <c r="R22" i="2"/>
  <c r="J22" i="2"/>
  <c r="H22" i="2"/>
  <c r="F22" i="2"/>
  <c r="C22" i="2"/>
  <c r="A22" i="2"/>
  <c r="R21" i="2"/>
  <c r="J21" i="2"/>
  <c r="H21" i="2"/>
  <c r="F21" i="2"/>
  <c r="C21" i="2"/>
  <c r="A21" i="2"/>
  <c r="R20" i="2"/>
  <c r="J20" i="2"/>
  <c r="H20" i="2"/>
  <c r="F20" i="2"/>
  <c r="C20" i="2"/>
  <c r="A20" i="2"/>
  <c r="J19" i="2"/>
  <c r="F19" i="2"/>
  <c r="C19" i="2"/>
  <c r="A19" i="2"/>
  <c r="R18" i="2"/>
  <c r="J18" i="2"/>
  <c r="H18" i="2"/>
  <c r="F18" i="2"/>
  <c r="C18" i="2"/>
  <c r="A18" i="2"/>
  <c r="J17" i="2"/>
  <c r="H17" i="2"/>
  <c r="F17" i="2"/>
  <c r="C17" i="2"/>
  <c r="A17" i="2"/>
  <c r="B10" i="2"/>
  <c r="B9" i="2"/>
  <c r="B8" i="2"/>
  <c r="B6" i="2"/>
  <c r="B5" i="2"/>
  <c r="B4" i="2"/>
  <c r="J3" i="2"/>
  <c r="B79" i="4"/>
  <c r="H73" i="4"/>
  <c r="J73" i="4"/>
  <c r="L73" i="4"/>
  <c r="V73" i="4"/>
  <c r="H74" i="4"/>
  <c r="J74" i="4"/>
  <c r="L74" i="4"/>
  <c r="G73" i="4"/>
  <c r="I73" i="4"/>
  <c r="K73" i="4"/>
  <c r="G74" i="4"/>
  <c r="AK74" i="4" s="1"/>
  <c r="I74" i="4"/>
  <c r="K74" i="4"/>
  <c r="AJ73" i="4"/>
  <c r="AJ74" i="4"/>
  <c r="AI73" i="4"/>
  <c r="AI75" i="4"/>
  <c r="AI74" i="4"/>
  <c r="AH73" i="4"/>
  <c r="AH74" i="4"/>
  <c r="AG73" i="4"/>
  <c r="AG75" i="4" s="1"/>
  <c r="AG74" i="4"/>
  <c r="AF73" i="4"/>
  <c r="AF74" i="4"/>
  <c r="AE73" i="4"/>
  <c r="AE75" i="4" s="1"/>
  <c r="AE74" i="4"/>
  <c r="AB73" i="4"/>
  <c r="AB74" i="4"/>
  <c r="AA73" i="4"/>
  <c r="AA74" i="4"/>
  <c r="Z73" i="4"/>
  <c r="Z74" i="4"/>
  <c r="Y73" i="4"/>
  <c r="Y74" i="4"/>
  <c r="X73" i="4"/>
  <c r="X74" i="4"/>
  <c r="W73" i="4"/>
  <c r="W75" i="4" s="1"/>
  <c r="W74" i="4"/>
  <c r="T73" i="4"/>
  <c r="T74" i="4"/>
  <c r="S73" i="4"/>
  <c r="S74" i="4"/>
  <c r="R73" i="4"/>
  <c r="R74" i="4"/>
  <c r="Q73" i="4"/>
  <c r="Q74" i="4"/>
  <c r="P73" i="4"/>
  <c r="P74" i="4"/>
  <c r="O73" i="4"/>
  <c r="O74" i="4"/>
  <c r="D73" i="4"/>
  <c r="D13" i="4"/>
  <c r="E51" i="4" s="1"/>
  <c r="D74" i="4"/>
  <c r="B73" i="4"/>
  <c r="B74" i="4"/>
  <c r="AE44" i="4"/>
  <c r="AG44" i="4"/>
  <c r="AK44" i="4" s="1"/>
  <c r="AI44" i="4"/>
  <c r="AE45" i="4"/>
  <c r="AG45" i="4"/>
  <c r="AI45" i="4"/>
  <c r="AE46" i="4"/>
  <c r="AG46" i="4"/>
  <c r="AG69" i="4" s="1"/>
  <c r="AI46" i="4"/>
  <c r="AE47" i="4"/>
  <c r="AG47" i="4"/>
  <c r="AI47" i="4"/>
  <c r="AE48" i="4"/>
  <c r="AG48" i="4"/>
  <c r="AI48" i="4"/>
  <c r="AK48" i="4" s="1"/>
  <c r="AE49" i="4"/>
  <c r="AG49" i="4"/>
  <c r="AI49" i="4"/>
  <c r="AK49" i="4" s="1"/>
  <c r="AE50" i="4"/>
  <c r="AG50" i="4"/>
  <c r="AI50" i="4"/>
  <c r="AE51" i="4"/>
  <c r="AG51" i="4"/>
  <c r="AI51" i="4"/>
  <c r="AE52" i="4"/>
  <c r="AG52" i="4"/>
  <c r="AI52" i="4"/>
  <c r="AE53" i="4"/>
  <c r="AG53" i="4"/>
  <c r="AI53" i="4"/>
  <c r="AE54" i="4"/>
  <c r="AG54" i="4"/>
  <c r="AI54" i="4"/>
  <c r="AE55" i="4"/>
  <c r="AK55" i="4" s="1"/>
  <c r="AG55" i="4"/>
  <c r="AI55" i="4"/>
  <c r="AE56" i="4"/>
  <c r="AG56" i="4"/>
  <c r="AI56" i="4"/>
  <c r="W44" i="4"/>
  <c r="AC44" i="4" s="1"/>
  <c r="Y44" i="4"/>
  <c r="AA44" i="4"/>
  <c r="W45" i="4"/>
  <c r="Y45" i="4"/>
  <c r="AA45" i="4"/>
  <c r="W46" i="4"/>
  <c r="Y46" i="4"/>
  <c r="AA46" i="4"/>
  <c r="W47" i="4"/>
  <c r="Y47" i="4"/>
  <c r="AA47" i="4"/>
  <c r="W48" i="4"/>
  <c r="AC48" i="4" s="1"/>
  <c r="Y48" i="4"/>
  <c r="AA48" i="4"/>
  <c r="W49" i="4"/>
  <c r="Y49" i="4"/>
  <c r="AA49" i="4"/>
  <c r="W50" i="4"/>
  <c r="Y50" i="4"/>
  <c r="AA50" i="4"/>
  <c r="W51" i="4"/>
  <c r="Y51" i="4"/>
  <c r="AA51" i="4"/>
  <c r="W52" i="4"/>
  <c r="Y52" i="4"/>
  <c r="AA52" i="4"/>
  <c r="W53" i="4"/>
  <c r="Y53" i="4"/>
  <c r="AA53" i="4"/>
  <c r="W54" i="4"/>
  <c r="AC54" i="4"/>
  <c r="Y54" i="4"/>
  <c r="AA54" i="4"/>
  <c r="W55" i="4"/>
  <c r="Y55" i="4"/>
  <c r="AA55" i="4"/>
  <c r="W56" i="4"/>
  <c r="Y56" i="4"/>
  <c r="AC56" i="4"/>
  <c r="AA56" i="4"/>
  <c r="O44" i="4"/>
  <c r="Q44" i="4"/>
  <c r="S44" i="4"/>
  <c r="O45" i="4"/>
  <c r="Q45" i="4"/>
  <c r="S45" i="4"/>
  <c r="O46" i="4"/>
  <c r="Q46" i="4"/>
  <c r="S46" i="4"/>
  <c r="O47" i="4"/>
  <c r="Q47" i="4"/>
  <c r="S47" i="4"/>
  <c r="O48" i="4"/>
  <c r="Q48" i="4"/>
  <c r="S48" i="4"/>
  <c r="O49" i="4"/>
  <c r="Q49" i="4"/>
  <c r="S49" i="4"/>
  <c r="O50" i="4"/>
  <c r="Q50" i="4"/>
  <c r="S50" i="4"/>
  <c r="O51" i="4"/>
  <c r="Q51" i="4"/>
  <c r="S51" i="4"/>
  <c r="U51" i="4"/>
  <c r="O52" i="4"/>
  <c r="Q52" i="4"/>
  <c r="S52" i="4"/>
  <c r="O53" i="4"/>
  <c r="Q53" i="4"/>
  <c r="S53" i="4"/>
  <c r="O54" i="4"/>
  <c r="Q54" i="4"/>
  <c r="S54" i="4"/>
  <c r="O55" i="4"/>
  <c r="Q55" i="4"/>
  <c r="S55" i="4"/>
  <c r="O56" i="4"/>
  <c r="Q56" i="4"/>
  <c r="S56" i="4"/>
  <c r="G44" i="4"/>
  <c r="I44" i="4"/>
  <c r="K44" i="4"/>
  <c r="G45" i="4"/>
  <c r="I45" i="4"/>
  <c r="K45" i="4"/>
  <c r="G46" i="4"/>
  <c r="I46" i="4"/>
  <c r="K46" i="4"/>
  <c r="G47" i="4"/>
  <c r="I47" i="4"/>
  <c r="K47" i="4"/>
  <c r="G48" i="4"/>
  <c r="I48" i="4"/>
  <c r="K48" i="4"/>
  <c r="G49" i="4"/>
  <c r="I49" i="4"/>
  <c r="K49" i="4"/>
  <c r="G50" i="4"/>
  <c r="I50" i="4"/>
  <c r="K50" i="4"/>
  <c r="M50" i="4" s="1"/>
  <c r="G51" i="4"/>
  <c r="I51" i="4"/>
  <c r="K51" i="4"/>
  <c r="G52" i="4"/>
  <c r="I52" i="4"/>
  <c r="K52" i="4"/>
  <c r="G53" i="4"/>
  <c r="I53" i="4"/>
  <c r="K53" i="4"/>
  <c r="G54" i="4"/>
  <c r="I54" i="4"/>
  <c r="K54" i="4"/>
  <c r="G55" i="4"/>
  <c r="I55" i="4"/>
  <c r="K55" i="4"/>
  <c r="G56" i="4"/>
  <c r="M56" i="4" s="1"/>
  <c r="I56" i="4"/>
  <c r="K56" i="4"/>
  <c r="AE68" i="4"/>
  <c r="AG68" i="4"/>
  <c r="AI68" i="4"/>
  <c r="W68" i="4"/>
  <c r="Y68" i="4"/>
  <c r="AA68" i="4"/>
  <c r="O68" i="4"/>
  <c r="Q68" i="4"/>
  <c r="S68" i="4"/>
  <c r="G68" i="4"/>
  <c r="I68" i="4"/>
  <c r="K68" i="4"/>
  <c r="A68" i="4"/>
  <c r="AE67" i="4"/>
  <c r="AG67" i="4"/>
  <c r="AI67" i="4"/>
  <c r="W67" i="4"/>
  <c r="Y67" i="4"/>
  <c r="AA67" i="4"/>
  <c r="O67" i="4"/>
  <c r="Q67" i="4"/>
  <c r="S67" i="4"/>
  <c r="G67" i="4"/>
  <c r="I67" i="4"/>
  <c r="K67" i="4"/>
  <c r="A67" i="4"/>
  <c r="AE66" i="4"/>
  <c r="AG66" i="4"/>
  <c r="AI66" i="4"/>
  <c r="W66" i="4"/>
  <c r="Y66" i="4"/>
  <c r="AA66" i="4"/>
  <c r="O66" i="4"/>
  <c r="Q66" i="4"/>
  <c r="S66" i="4"/>
  <c r="G66" i="4"/>
  <c r="I66" i="4"/>
  <c r="K66" i="4"/>
  <c r="A66" i="4"/>
  <c r="AE65" i="4"/>
  <c r="AG65" i="4"/>
  <c r="AI65" i="4"/>
  <c r="W65" i="4"/>
  <c r="Y65" i="4"/>
  <c r="AA65" i="4"/>
  <c r="O65" i="4"/>
  <c r="Q65" i="4"/>
  <c r="S65" i="4"/>
  <c r="G65" i="4"/>
  <c r="I65" i="4"/>
  <c r="K65" i="4"/>
  <c r="A65" i="4"/>
  <c r="AE64" i="4"/>
  <c r="AG64" i="4"/>
  <c r="AI64" i="4"/>
  <c r="W64" i="4"/>
  <c r="Y64" i="4"/>
  <c r="AA64" i="4"/>
  <c r="O64" i="4"/>
  <c r="Q64" i="4"/>
  <c r="S64" i="4"/>
  <c r="G64" i="4"/>
  <c r="I64" i="4"/>
  <c r="K64" i="4"/>
  <c r="A64" i="4"/>
  <c r="AE63" i="4"/>
  <c r="AG63" i="4"/>
  <c r="AI63" i="4"/>
  <c r="W63" i="4"/>
  <c r="Y63" i="4"/>
  <c r="AA63" i="4"/>
  <c r="O63" i="4"/>
  <c r="Q63" i="4"/>
  <c r="S63" i="4"/>
  <c r="G63" i="4"/>
  <c r="I63" i="4"/>
  <c r="K63" i="4"/>
  <c r="A63" i="4"/>
  <c r="AE62" i="4"/>
  <c r="AG62" i="4"/>
  <c r="AI62" i="4"/>
  <c r="W62" i="4"/>
  <c r="Y62" i="4"/>
  <c r="AA62" i="4"/>
  <c r="O62" i="4"/>
  <c r="Q62" i="4"/>
  <c r="S62" i="4"/>
  <c r="G62" i="4"/>
  <c r="I62" i="4"/>
  <c r="K62" i="4"/>
  <c r="A62" i="4"/>
  <c r="AE61" i="4"/>
  <c r="AG61" i="4"/>
  <c r="AI61" i="4"/>
  <c r="W61" i="4"/>
  <c r="Y61" i="4"/>
  <c r="AA61" i="4"/>
  <c r="O61" i="4"/>
  <c r="Q61" i="4"/>
  <c r="S61" i="4"/>
  <c r="G61" i="4"/>
  <c r="I61" i="4"/>
  <c r="K61" i="4"/>
  <c r="A61" i="4"/>
  <c r="AE60" i="4"/>
  <c r="AG60" i="4"/>
  <c r="AI60" i="4"/>
  <c r="W60" i="4"/>
  <c r="Y60" i="4"/>
  <c r="AA60" i="4"/>
  <c r="O60" i="4"/>
  <c r="Q60" i="4"/>
  <c r="S60" i="4"/>
  <c r="G60" i="4"/>
  <c r="I60" i="4"/>
  <c r="K60" i="4"/>
  <c r="A60" i="4"/>
  <c r="AE59" i="4"/>
  <c r="AG59" i="4"/>
  <c r="AI59" i="4"/>
  <c r="W59" i="4"/>
  <c r="Y59" i="4"/>
  <c r="AC59" i="4"/>
  <c r="AA59" i="4"/>
  <c r="O59" i="4"/>
  <c r="Q59" i="4"/>
  <c r="S59" i="4"/>
  <c r="G59" i="4"/>
  <c r="I59" i="4"/>
  <c r="K59" i="4"/>
  <c r="A59" i="4"/>
  <c r="AE58" i="4"/>
  <c r="AG58" i="4"/>
  <c r="AI58" i="4"/>
  <c r="W58" i="4"/>
  <c r="Y58" i="4"/>
  <c r="AA58" i="4"/>
  <c r="O58" i="4"/>
  <c r="Q58" i="4"/>
  <c r="U58" i="4" s="1"/>
  <c r="S58" i="4"/>
  <c r="G58" i="4"/>
  <c r="I58" i="4"/>
  <c r="K58" i="4"/>
  <c r="M58" i="4" s="1"/>
  <c r="A58" i="4"/>
  <c r="AE57" i="4"/>
  <c r="AG57" i="4"/>
  <c r="AI57" i="4"/>
  <c r="AK57" i="4" s="1"/>
  <c r="W57" i="4"/>
  <c r="Y57" i="4"/>
  <c r="AA57" i="4"/>
  <c r="O57" i="4"/>
  <c r="U57" i="4" s="1"/>
  <c r="Q57" i="4"/>
  <c r="S57" i="4"/>
  <c r="G57" i="4"/>
  <c r="I57" i="4"/>
  <c r="M57" i="4" s="1"/>
  <c r="K57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L38" i="4"/>
  <c r="N38" i="4" s="1"/>
  <c r="B10" i="4"/>
  <c r="B9" i="4"/>
  <c r="B8" i="4"/>
  <c r="B7" i="4"/>
  <c r="B6" i="4"/>
  <c r="B5" i="4"/>
  <c r="B4" i="4"/>
  <c r="R44" i="4"/>
  <c r="R46" i="4"/>
  <c r="V46" i="4"/>
  <c r="R47" i="4"/>
  <c r="AF59" i="5" s="1"/>
  <c r="R49" i="4"/>
  <c r="AF61" i="5"/>
  <c r="R50" i="4"/>
  <c r="R52" i="4"/>
  <c r="AF64" i="5"/>
  <c r="Z44" i="4"/>
  <c r="Z45" i="4"/>
  <c r="AV57" i="5"/>
  <c r="Z47" i="4"/>
  <c r="AV59" i="5" s="1"/>
  <c r="AX59" i="5" s="1"/>
  <c r="AY59" i="5" s="1"/>
  <c r="Z48" i="4"/>
  <c r="AV60" i="5" s="1"/>
  <c r="Z49" i="4"/>
  <c r="AV61" i="5"/>
  <c r="Z51" i="4"/>
  <c r="AD51" i="4" s="1"/>
  <c r="Z52" i="4"/>
  <c r="Z54" i="4"/>
  <c r="AV66" i="5" s="1"/>
  <c r="Z56" i="4"/>
  <c r="AV68" i="5" s="1"/>
  <c r="AH44" i="4"/>
  <c r="AH45" i="4"/>
  <c r="BL57" i="5" s="1"/>
  <c r="BN57" i="5" s="1"/>
  <c r="BO57" i="5" s="1"/>
  <c r="AH46" i="4"/>
  <c r="BL58" i="5"/>
  <c r="BN58" i="5" s="1"/>
  <c r="BO58" i="5" s="1"/>
  <c r="AH48" i="4"/>
  <c r="AH50" i="4"/>
  <c r="AH51" i="4"/>
  <c r="BL63" i="5"/>
  <c r="BN63" i="5" s="1"/>
  <c r="AH53" i="4"/>
  <c r="BL65" i="5"/>
  <c r="BN65" i="5" s="1"/>
  <c r="AH55" i="4"/>
  <c r="BL67" i="5"/>
  <c r="AH56" i="4"/>
  <c r="R48" i="4"/>
  <c r="P44" i="4"/>
  <c r="AB56" i="5"/>
  <c r="P45" i="4"/>
  <c r="AB57" i="5"/>
  <c r="P47" i="4"/>
  <c r="P49" i="4"/>
  <c r="P51" i="4"/>
  <c r="P52" i="4"/>
  <c r="AB64" i="5" s="1"/>
  <c r="AB44" i="4"/>
  <c r="AZ56" i="5"/>
  <c r="AB48" i="4"/>
  <c r="AZ60" i="5" s="1"/>
  <c r="BB60" i="5" s="1"/>
  <c r="BC60" i="5" s="1"/>
  <c r="AB51" i="4"/>
  <c r="AZ63" i="5"/>
  <c r="AB56" i="4"/>
  <c r="AZ68" i="5" s="1"/>
  <c r="AH47" i="4"/>
  <c r="AF44" i="4"/>
  <c r="AF45" i="4"/>
  <c r="BH57" i="5" s="1"/>
  <c r="AF46" i="4"/>
  <c r="AF48" i="4"/>
  <c r="BH60" i="5"/>
  <c r="AF53" i="4"/>
  <c r="BH65" i="5" s="1"/>
  <c r="AF55" i="4"/>
  <c r="C80" i="5"/>
  <c r="H53" i="4"/>
  <c r="L65" i="5" s="1"/>
  <c r="H49" i="4"/>
  <c r="AF31" i="2"/>
  <c r="AF26" i="2"/>
  <c r="AD50" i="5"/>
  <c r="U71" i="5"/>
  <c r="BQ80" i="5"/>
  <c r="AS73" i="5"/>
  <c r="AT73" i="5"/>
  <c r="AS57" i="5"/>
  <c r="AW58" i="5"/>
  <c r="BM66" i="5"/>
  <c r="BN66" i="5" s="1"/>
  <c r="BO66" i="5"/>
  <c r="AW79" i="5"/>
  <c r="AX79" i="5"/>
  <c r="AY79" i="5" s="1"/>
  <c r="AK58" i="5"/>
  <c r="AK70" i="5"/>
  <c r="AC77" i="5"/>
  <c r="AO77" i="5" s="1"/>
  <c r="F76" i="5"/>
  <c r="G76" i="5"/>
  <c r="H76" i="5" s="1"/>
  <c r="AW65" i="5"/>
  <c r="BE65" i="5" s="1"/>
  <c r="AX65" i="5"/>
  <c r="AY65" i="5" s="1"/>
  <c r="AG79" i="5"/>
  <c r="AH79" i="5"/>
  <c r="AI79" i="5"/>
  <c r="Q73" i="5"/>
  <c r="R73" i="5" s="1"/>
  <c r="M68" i="5"/>
  <c r="AS56" i="5"/>
  <c r="F71" i="5"/>
  <c r="M56" i="5"/>
  <c r="F56" i="5"/>
  <c r="U69" i="5"/>
  <c r="V69" i="5"/>
  <c r="W69" i="5" s="1"/>
  <c r="BA58" i="5"/>
  <c r="AE36" i="2"/>
  <c r="AC80" i="5"/>
  <c r="AD80" i="5" s="1"/>
  <c r="AE80" i="5"/>
  <c r="AQ80" i="5" s="1"/>
  <c r="AF32" i="2"/>
  <c r="AF29" i="2"/>
  <c r="AS64" i="5"/>
  <c r="AC61" i="5"/>
  <c r="Q67" i="5"/>
  <c r="BA67" i="5"/>
  <c r="BM79" i="5"/>
  <c r="BI70" i="5"/>
  <c r="Q62" i="5"/>
  <c r="BM73" i="5"/>
  <c r="AF25" i="2"/>
  <c r="AC57" i="5"/>
  <c r="BI66" i="5"/>
  <c r="BJ66" i="5" s="1"/>
  <c r="BM57" i="5"/>
  <c r="AS65" i="5"/>
  <c r="AW77" i="5"/>
  <c r="AX77" i="5"/>
  <c r="AY77" i="5" s="1"/>
  <c r="BM65" i="5"/>
  <c r="BO65" i="5"/>
  <c r="BI71" i="5"/>
  <c r="AC67" i="5"/>
  <c r="AD67" i="5" s="1"/>
  <c r="AE67" i="5" s="1"/>
  <c r="AQ67" i="5"/>
  <c r="BI75" i="5"/>
  <c r="F59" i="5"/>
  <c r="G59" i="5" s="1"/>
  <c r="H59" i="5" s="1"/>
  <c r="M73" i="5"/>
  <c r="N73" i="5"/>
  <c r="O73" i="5" s="1"/>
  <c r="AA73" i="5"/>
  <c r="F80" i="5"/>
  <c r="G80" i="5"/>
  <c r="H80" i="5" s="1"/>
  <c r="Q76" i="5"/>
  <c r="U68" i="5"/>
  <c r="AC72" i="5"/>
  <c r="AG57" i="5"/>
  <c r="F69" i="5"/>
  <c r="BA80" i="5"/>
  <c r="AK65" i="5"/>
  <c r="BI58" i="5"/>
  <c r="Q77" i="5"/>
  <c r="R77" i="5"/>
  <c r="S77" i="5" s="1"/>
  <c r="AG67" i="5"/>
  <c r="M80" i="5"/>
  <c r="N80" i="5" s="1"/>
  <c r="O80" i="5" s="1"/>
  <c r="F67" i="5"/>
  <c r="G67" i="5" s="1"/>
  <c r="H67" i="5"/>
  <c r="BQ73" i="5"/>
  <c r="BR73" i="5" s="1"/>
  <c r="M79" i="5"/>
  <c r="N79" i="5" s="1"/>
  <c r="AS74" i="5"/>
  <c r="AC65" i="5"/>
  <c r="AO65" i="5" s="1"/>
  <c r="BQ75" i="5"/>
  <c r="AG65" i="5"/>
  <c r="AK76" i="5"/>
  <c r="U57" i="5"/>
  <c r="V57" i="5" s="1"/>
  <c r="AW73" i="5"/>
  <c r="AX73" i="5"/>
  <c r="AY73" i="5"/>
  <c r="AK67" i="5"/>
  <c r="AS68" i="5"/>
  <c r="Q58" i="5"/>
  <c r="R58" i="5"/>
  <c r="S58" i="5" s="1"/>
  <c r="AW67" i="5"/>
  <c r="BQ56" i="5"/>
  <c r="AS70" i="5"/>
  <c r="BI63" i="5"/>
  <c r="AK73" i="5"/>
  <c r="AK64" i="5"/>
  <c r="AL64" i="5" s="1"/>
  <c r="AM64" i="5" s="1"/>
  <c r="U58" i="5"/>
  <c r="BI62" i="5"/>
  <c r="BJ62" i="5" s="1"/>
  <c r="BK62" i="5"/>
  <c r="BW62" i="5" s="1"/>
  <c r="BI67" i="5"/>
  <c r="AK74" i="5"/>
  <c r="BI78" i="5"/>
  <c r="AC71" i="5"/>
  <c r="Q72" i="5"/>
  <c r="BM62" i="5"/>
  <c r="BQ59" i="5"/>
  <c r="U67" i="5"/>
  <c r="BQ72" i="5"/>
  <c r="AC59" i="5"/>
  <c r="AG66" i="5"/>
  <c r="AH66" i="5" s="1"/>
  <c r="AI66" i="5" s="1"/>
  <c r="BQ71" i="5"/>
  <c r="BI61" i="5"/>
  <c r="BJ61" i="5" s="1"/>
  <c r="U65" i="5"/>
  <c r="V65" i="5"/>
  <c r="W65" i="5"/>
  <c r="AK72" i="5"/>
  <c r="BM72" i="5"/>
  <c r="AC70" i="5"/>
  <c r="BA76" i="5"/>
  <c r="Q70" i="5"/>
  <c r="BQ62" i="5"/>
  <c r="BM76" i="5"/>
  <c r="BM61" i="5"/>
  <c r="BN61" i="5"/>
  <c r="BO61" i="5" s="1"/>
  <c r="Q75" i="5"/>
  <c r="AW57" i="5"/>
  <c r="AK69" i="5"/>
  <c r="AL69" i="5" s="1"/>
  <c r="AM69" i="5" s="1"/>
  <c r="BQ61" i="5"/>
  <c r="AC78" i="5"/>
  <c r="BQ64" i="5"/>
  <c r="AW64" i="5"/>
  <c r="M61" i="5"/>
  <c r="Q65" i="5"/>
  <c r="Y65" i="5" s="1"/>
  <c r="AK56" i="5"/>
  <c r="AK63" i="5"/>
  <c r="F61" i="5"/>
  <c r="F60" i="5"/>
  <c r="BQ70" i="5"/>
  <c r="BM78" i="5"/>
  <c r="BM77" i="5"/>
  <c r="BN77" i="5"/>
  <c r="BO77" i="5" s="1"/>
  <c r="F78" i="5"/>
  <c r="Q66" i="5"/>
  <c r="BA63" i="5"/>
  <c r="BI60" i="5"/>
  <c r="AC76" i="5"/>
  <c r="AB66" i="5"/>
  <c r="AS69" i="5"/>
  <c r="BA75" i="5"/>
  <c r="M69" i="5"/>
  <c r="AK61" i="5"/>
  <c r="AL61" i="5"/>
  <c r="AM61" i="5" s="1"/>
  <c r="U77" i="5"/>
  <c r="V77" i="5"/>
  <c r="W77" i="5" s="1"/>
  <c r="Q64" i="5"/>
  <c r="AC64" i="5"/>
  <c r="BA62" i="5"/>
  <c r="F77" i="5"/>
  <c r="G77" i="5" s="1"/>
  <c r="H77" i="5" s="1"/>
  <c r="AK16" i="4"/>
  <c r="AC75" i="5"/>
  <c r="M57" i="5"/>
  <c r="N57" i="5" s="1"/>
  <c r="O57" i="5" s="1"/>
  <c r="AA57" i="5" s="1"/>
  <c r="BL78" i="5"/>
  <c r="AF18" i="2"/>
  <c r="AF30" i="2"/>
  <c r="AF28" i="2"/>
  <c r="AF27" i="2"/>
  <c r="AK28" i="4"/>
  <c r="BT40" i="5"/>
  <c r="E47" i="4"/>
  <c r="AK27" i="4"/>
  <c r="BT39" i="5" s="1"/>
  <c r="AC18" i="4"/>
  <c r="BD30" i="5" s="1"/>
  <c r="AT32" i="5"/>
  <c r="BL47" i="5"/>
  <c r="AE21" i="2"/>
  <c r="N39" i="5"/>
  <c r="BL50" i="5"/>
  <c r="AK38" i="4"/>
  <c r="AB37" i="5"/>
  <c r="AF29" i="5"/>
  <c r="BM69" i="5"/>
  <c r="BL34" i="5"/>
  <c r="AF32" i="5"/>
  <c r="AN68" i="5"/>
  <c r="BL41" i="5"/>
  <c r="BJ45" i="5"/>
  <c r="P46" i="5"/>
  <c r="V17" i="4"/>
  <c r="BH35" i="5"/>
  <c r="BL32" i="5"/>
  <c r="AK20" i="4"/>
  <c r="BT32" i="5" s="1"/>
  <c r="C45" i="5"/>
  <c r="AB36" i="5"/>
  <c r="BL36" i="5"/>
  <c r="C33" i="5"/>
  <c r="B36" i="4"/>
  <c r="B40" i="4"/>
  <c r="AV37" i="5"/>
  <c r="AF44" i="5"/>
  <c r="AB43" i="5"/>
  <c r="AF34" i="5"/>
  <c r="BH38" i="5"/>
  <c r="AK67" i="4"/>
  <c r="N58" i="4"/>
  <c r="BP70" i="5"/>
  <c r="C75" i="5"/>
  <c r="C64" i="5"/>
  <c r="BH69" i="5"/>
  <c r="BJ69" i="5"/>
  <c r="BK69" i="5" s="1"/>
  <c r="BW69" i="5" s="1"/>
  <c r="AB71" i="5"/>
  <c r="AN71" i="5" s="1"/>
  <c r="AR69" i="5"/>
  <c r="AV77" i="5"/>
  <c r="AJ79" i="5"/>
  <c r="AN79" i="5"/>
  <c r="V67" i="4"/>
  <c r="P56" i="5"/>
  <c r="AJ72" i="5"/>
  <c r="V60" i="4"/>
  <c r="V65" i="4"/>
  <c r="AF77" i="5"/>
  <c r="N57" i="4"/>
  <c r="BR31" i="5"/>
  <c r="BV31" i="5" s="1"/>
  <c r="T73" i="5"/>
  <c r="X73" i="5" s="1"/>
  <c r="P74" i="5"/>
  <c r="N62" i="4"/>
  <c r="BP76" i="5"/>
  <c r="BR76" i="5" s="1"/>
  <c r="BS76" i="5" s="1"/>
  <c r="AF67" i="5"/>
  <c r="AD28" i="4"/>
  <c r="AL23" i="4"/>
  <c r="BJ32" i="5"/>
  <c r="E56" i="4"/>
  <c r="E59" i="4"/>
  <c r="E64" i="4"/>
  <c r="E45" i="4"/>
  <c r="AD33" i="5"/>
  <c r="BN40" i="5"/>
  <c r="AJ70" i="5"/>
  <c r="AN70" i="5" s="1"/>
  <c r="AL70" i="5"/>
  <c r="AM70" i="5" s="1"/>
  <c r="BH71" i="5"/>
  <c r="AL59" i="4"/>
  <c r="E60" i="4"/>
  <c r="AR72" i="5"/>
  <c r="AV74" i="5"/>
  <c r="T75" i="5"/>
  <c r="V31" i="4"/>
  <c r="AX33" i="5"/>
  <c r="BR41" i="5"/>
  <c r="E69" i="5"/>
  <c r="E57" i="4"/>
  <c r="BH74" i="5"/>
  <c r="AL62" i="4"/>
  <c r="L76" i="5"/>
  <c r="N76" i="5" s="1"/>
  <c r="BH77" i="5"/>
  <c r="E66" i="5"/>
  <c r="R41" i="5"/>
  <c r="Z41" i="5" s="1"/>
  <c r="AH50" i="5"/>
  <c r="AD24" i="4"/>
  <c r="L72" i="5"/>
  <c r="E61" i="4"/>
  <c r="E73" i="5"/>
  <c r="V27" i="4"/>
  <c r="E55" i="4"/>
  <c r="R36" i="5"/>
  <c r="AH44" i="5"/>
  <c r="AL29" i="5"/>
  <c r="AT47" i="5"/>
  <c r="AX42" i="5"/>
  <c r="V57" i="4"/>
  <c r="AL29" i="4"/>
  <c r="L63" i="5"/>
  <c r="X63" i="5" s="1"/>
  <c r="X57" i="5"/>
  <c r="AB65" i="5"/>
  <c r="V53" i="4"/>
  <c r="L56" i="5"/>
  <c r="N44" i="4"/>
  <c r="BL43" i="5"/>
  <c r="BR46" i="5"/>
  <c r="AL34" i="4"/>
  <c r="AT44" i="5"/>
  <c r="AX38" i="5"/>
  <c r="AF47" i="5"/>
  <c r="G30" i="5"/>
  <c r="AZ42" i="5"/>
  <c r="AR40" i="5"/>
  <c r="AV28" i="5"/>
  <c r="AK17" i="4"/>
  <c r="BT29" i="5" s="1"/>
  <c r="BP29" i="5"/>
  <c r="BV50" i="5"/>
  <c r="BJ40" i="5"/>
  <c r="BP47" i="5"/>
  <c r="N28" i="5"/>
  <c r="AF46" i="5"/>
  <c r="BB47" i="5"/>
  <c r="T44" i="5"/>
  <c r="AD59" i="4"/>
  <c r="E58" i="5"/>
  <c r="P75" i="5"/>
  <c r="X75" i="5"/>
  <c r="N63" i="4"/>
  <c r="C77" i="5"/>
  <c r="AR77" i="5"/>
  <c r="AJ56" i="5"/>
  <c r="T71" i="5"/>
  <c r="AJ71" i="5"/>
  <c r="V59" i="4"/>
  <c r="BP72" i="5"/>
  <c r="BH63" i="5"/>
  <c r="BJ63" i="5" s="1"/>
  <c r="C66" i="5"/>
  <c r="N45" i="4"/>
  <c r="G61" i="5"/>
  <c r="H61" i="5" s="1"/>
  <c r="B69" i="4"/>
  <c r="C57" i="5"/>
  <c r="N46" i="4"/>
  <c r="T58" i="5"/>
  <c r="BL64" i="5"/>
  <c r="BR71" i="5"/>
  <c r="BS71" i="5"/>
  <c r="BN79" i="5"/>
  <c r="BO79" i="5"/>
  <c r="F33" i="5"/>
  <c r="F44" i="5"/>
  <c r="F47" i="5"/>
  <c r="F43" i="5"/>
  <c r="F39" i="5"/>
  <c r="F34" i="5"/>
  <c r="F30" i="5"/>
  <c r="F50" i="5"/>
  <c r="F40" i="5"/>
  <c r="F36" i="5"/>
  <c r="F28" i="5"/>
  <c r="BW45" i="5"/>
  <c r="BW41" i="5"/>
  <c r="BW33" i="5"/>
  <c r="BW29" i="5"/>
  <c r="BG44" i="5"/>
  <c r="AB78" i="5"/>
  <c r="V66" i="4"/>
  <c r="T68" i="5"/>
  <c r="AA80" i="5"/>
  <c r="AL65" i="5"/>
  <c r="AM65" i="5" s="1"/>
  <c r="BG40" i="5"/>
  <c r="F45" i="5"/>
  <c r="F41" i="5"/>
  <c r="F37" i="5"/>
  <c r="F31" i="5"/>
  <c r="AO41" i="5"/>
  <c r="AQ37" i="5"/>
  <c r="AQ36" i="5"/>
  <c r="AQ28" i="5"/>
  <c r="BE47" i="5"/>
  <c r="BE43" i="5"/>
  <c r="BE40" i="5"/>
  <c r="BG47" i="5"/>
  <c r="BG39" i="5"/>
  <c r="BG34" i="5"/>
  <c r="BG33" i="5"/>
  <c r="BU46" i="5"/>
  <c r="BU42" i="5"/>
  <c r="BU38" i="5"/>
  <c r="BU34" i="5"/>
  <c r="BW50" i="5"/>
  <c r="BW46" i="5"/>
  <c r="BW42" i="5"/>
  <c r="BW38" i="5"/>
  <c r="BW36" i="5"/>
  <c r="BW35" i="5"/>
  <c r="BW34" i="5"/>
  <c r="F46" i="5"/>
  <c r="F42" i="5"/>
  <c r="F38" i="5"/>
  <c r="F35" i="5"/>
  <c r="F32" i="5"/>
  <c r="F29" i="5"/>
  <c r="BS48" i="5"/>
  <c r="BS52" i="5" s="1"/>
  <c r="AQ42" i="5"/>
  <c r="AQ41" i="5"/>
  <c r="AQ34" i="5"/>
  <c r="AQ30" i="5"/>
  <c r="BG43" i="5"/>
  <c r="BG35" i="5"/>
  <c r="BW32" i="5"/>
  <c r="BW48" i="5" s="1"/>
  <c r="BW52" i="5" s="1"/>
  <c r="BW28" i="5"/>
  <c r="BW39" i="5"/>
  <c r="AA44" i="5"/>
  <c r="AO46" i="5"/>
  <c r="AQ38" i="5"/>
  <c r="BG31" i="5"/>
  <c r="Y50" i="5"/>
  <c r="Y29" i="5"/>
  <c r="Y28" i="5"/>
  <c r="AA38" i="5"/>
  <c r="AA37" i="5"/>
  <c r="AO45" i="5"/>
  <c r="AO43" i="5"/>
  <c r="AO36" i="5"/>
  <c r="AO32" i="5"/>
  <c r="AO28" i="5"/>
  <c r="AO48" i="5" s="1"/>
  <c r="AO52" i="5" s="1"/>
  <c r="AQ50" i="5"/>
  <c r="AQ45" i="5"/>
  <c r="AQ44" i="5"/>
  <c r="AQ43" i="5"/>
  <c r="AQ40" i="5"/>
  <c r="AQ39" i="5"/>
  <c r="AQ35" i="5"/>
  <c r="AQ32" i="5"/>
  <c r="AQ29" i="5"/>
  <c r="BE46" i="5"/>
  <c r="BE42" i="5"/>
  <c r="BE35" i="5"/>
  <c r="BE31" i="5"/>
  <c r="BG50" i="5"/>
  <c r="BG46" i="5"/>
  <c r="BG38" i="5"/>
  <c r="BG37" i="5"/>
  <c r="BG36" i="5"/>
  <c r="BG28" i="5"/>
  <c r="Y45" i="5"/>
  <c r="Y41" i="5"/>
  <c r="Y37" i="5"/>
  <c r="U48" i="5"/>
  <c r="U52" i="5"/>
  <c r="BU30" i="5"/>
  <c r="BI48" i="5"/>
  <c r="BI52" i="5"/>
  <c r="BQ48" i="5"/>
  <c r="BQ52" i="5" s="1"/>
  <c r="BK48" i="5"/>
  <c r="BK52" i="5"/>
  <c r="BW30" i="5"/>
  <c r="BE44" i="5"/>
  <c r="BE41" i="5"/>
  <c r="BU47" i="5"/>
  <c r="BU43" i="5"/>
  <c r="BU39" i="5"/>
  <c r="BU35" i="5"/>
  <c r="BU31" i="5"/>
  <c r="BW47" i="5"/>
  <c r="BW44" i="5"/>
  <c r="BW43" i="5"/>
  <c r="BW40" i="5"/>
  <c r="BW31" i="5"/>
  <c r="BO48" i="5"/>
  <c r="BO52" i="5" s="1"/>
  <c r="AE48" i="5"/>
  <c r="AE52" i="5" s="1"/>
  <c r="AM48" i="5"/>
  <c r="AM52" i="5" s="1"/>
  <c r="AO47" i="5"/>
  <c r="AO44" i="5"/>
  <c r="AO39" i="5"/>
  <c r="AO35" i="5"/>
  <c r="AO31" i="5"/>
  <c r="BE45" i="5"/>
  <c r="BE34" i="5"/>
  <c r="BE30" i="5"/>
  <c r="BC48" i="5"/>
  <c r="BC52" i="5" s="1"/>
  <c r="AY48" i="5"/>
  <c r="AY52" i="5" s="1"/>
  <c r="AO37" i="5"/>
  <c r="AO29" i="5"/>
  <c r="BE39" i="5"/>
  <c r="BE36" i="5"/>
  <c r="BE32" i="5"/>
  <c r="BU50" i="5"/>
  <c r="BU44" i="5"/>
  <c r="BU40" i="5"/>
  <c r="BU36" i="5"/>
  <c r="BU32" i="5"/>
  <c r="BU28" i="5"/>
  <c r="AO38" i="5"/>
  <c r="AO34" i="5"/>
  <c r="AO30" i="5"/>
  <c r="AS48" i="5"/>
  <c r="AS52" i="5" s="1"/>
  <c r="BE33" i="5"/>
  <c r="BE29" i="5"/>
  <c r="BU45" i="5"/>
  <c r="BU41" i="5"/>
  <c r="BU37" i="5"/>
  <c r="BU33" i="5"/>
  <c r="BM48" i="5"/>
  <c r="BM52" i="5" s="1"/>
  <c r="BU29" i="5"/>
  <c r="F19" i="5"/>
  <c r="BR70" i="5"/>
  <c r="BS70" i="5" s="1"/>
  <c r="AD72" i="5"/>
  <c r="AE72" i="5" s="1"/>
  <c r="AQ72" i="5" s="1"/>
  <c r="AE71" i="2"/>
  <c r="AF71" i="2"/>
  <c r="AE67" i="2"/>
  <c r="AF67" i="2"/>
  <c r="AE63" i="2"/>
  <c r="AF63" i="2"/>
  <c r="AE59" i="2"/>
  <c r="AF59" i="2"/>
  <c r="AE55" i="2"/>
  <c r="AF55" i="2"/>
  <c r="AE51" i="2"/>
  <c r="AF51" i="2"/>
  <c r="AE47" i="2"/>
  <c r="AF47" i="2"/>
  <c r="AE43" i="2"/>
  <c r="AF43" i="2"/>
  <c r="AE39" i="2"/>
  <c r="AF39" i="2"/>
  <c r="AC73" i="5"/>
  <c r="BQ79" i="5"/>
  <c r="Q71" i="5"/>
  <c r="BA59" i="5"/>
  <c r="F68" i="5"/>
  <c r="G68" i="5"/>
  <c r="H68" i="5"/>
  <c r="AK71" i="5"/>
  <c r="BI69" i="5"/>
  <c r="Q61" i="5"/>
  <c r="U66" i="5"/>
  <c r="V66" i="5"/>
  <c r="W66" i="5" s="1"/>
  <c r="U60" i="5"/>
  <c r="V60" i="5"/>
  <c r="W60" i="5"/>
  <c r="F65" i="5"/>
  <c r="G65" i="5"/>
  <c r="H65" i="5"/>
  <c r="M59" i="5"/>
  <c r="U79" i="5"/>
  <c r="V79" i="5"/>
  <c r="W79" i="5"/>
  <c r="M60" i="5"/>
  <c r="Q78" i="5"/>
  <c r="AC74" i="5"/>
  <c r="AD74" i="5"/>
  <c r="Q68" i="5"/>
  <c r="M63" i="5"/>
  <c r="BM80" i="5"/>
  <c r="BN80" i="5" s="1"/>
  <c r="BO80" i="5"/>
  <c r="AS67" i="5"/>
  <c r="BM71" i="5"/>
  <c r="BN71" i="5" s="1"/>
  <c r="BO71" i="5"/>
  <c r="AS77" i="5"/>
  <c r="BQ78" i="5"/>
  <c r="BI65" i="5"/>
  <c r="BI81" i="5" s="1"/>
  <c r="BI59" i="5"/>
  <c r="BM64" i="5"/>
  <c r="BM58" i="5"/>
  <c r="AK66" i="5"/>
  <c r="BQ60" i="5"/>
  <c r="BU60" i="5" s="1"/>
  <c r="BM75" i="5"/>
  <c r="BN75" i="5" s="1"/>
  <c r="BO75" i="5"/>
  <c r="AW62" i="5"/>
  <c r="U80" i="5"/>
  <c r="M72" i="5"/>
  <c r="AS78" i="5"/>
  <c r="BE78" i="5" s="1"/>
  <c r="AG71" i="5"/>
  <c r="AH71" i="5"/>
  <c r="AI71" i="5" s="1"/>
  <c r="M76" i="5"/>
  <c r="O76" i="5"/>
  <c r="AA76" i="5"/>
  <c r="BQ77" i="5"/>
  <c r="U78" i="5"/>
  <c r="V78" i="5"/>
  <c r="W78" i="5"/>
  <c r="BA56" i="5"/>
  <c r="AC68" i="5"/>
  <c r="AD68" i="5"/>
  <c r="BW37" i="5"/>
  <c r="AF19" i="2"/>
  <c r="Y30" i="5"/>
  <c r="Q48" i="5"/>
  <c r="Q52" i="5"/>
  <c r="AE33" i="2"/>
  <c r="AF33" i="2"/>
  <c r="AF24" i="2"/>
  <c r="AE24" i="2"/>
  <c r="E48" i="5"/>
  <c r="E52" i="5"/>
  <c r="AI48" i="5"/>
  <c r="AI52" i="5"/>
  <c r="Y33" i="5"/>
  <c r="M48" i="5"/>
  <c r="M52" i="5"/>
  <c r="Y46" i="5"/>
  <c r="Y42" i="5"/>
  <c r="I48" i="5"/>
  <c r="I52" i="5"/>
  <c r="J42" i="5" s="1"/>
  <c r="AC48" i="5"/>
  <c r="AC52" i="5" s="1"/>
  <c r="AO42" i="5"/>
  <c r="AK48" i="5"/>
  <c r="AK52" i="5" s="1"/>
  <c r="AO33" i="5"/>
  <c r="AG48" i="5"/>
  <c r="AG52" i="5"/>
  <c r="Y44" i="5"/>
  <c r="Y40" i="5"/>
  <c r="Y36" i="5"/>
  <c r="Y32" i="5"/>
  <c r="Y38" i="5"/>
  <c r="Y34" i="5"/>
  <c r="BE28" i="5"/>
  <c r="AW48" i="5"/>
  <c r="AW52" i="5" s="1"/>
  <c r="Y47" i="5"/>
  <c r="Y43" i="5"/>
  <c r="Y39" i="5"/>
  <c r="Y35" i="5"/>
  <c r="Y31" i="5"/>
  <c r="AA42" i="5"/>
  <c r="AO50" i="5"/>
  <c r="BE38" i="5"/>
  <c r="BA48" i="5"/>
  <c r="BA52" i="5"/>
  <c r="BE50" i="5"/>
  <c r="BA61" i="5"/>
  <c r="BM56" i="5"/>
  <c r="BU56" i="5" s="1"/>
  <c r="AS61" i="5"/>
  <c r="U72" i="5"/>
  <c r="AS58" i="5"/>
  <c r="AW66" i="5"/>
  <c r="AW81" i="5" s="1"/>
  <c r="AO40" i="5"/>
  <c r="BE37" i="5"/>
  <c r="J41" i="5"/>
  <c r="J50" i="5"/>
  <c r="J35" i="5"/>
  <c r="J45" i="5"/>
  <c r="J28" i="5"/>
  <c r="AH65" i="5"/>
  <c r="AI65" i="5"/>
  <c r="N53" i="4"/>
  <c r="BE67" i="5"/>
  <c r="E52" i="4"/>
  <c r="E64" i="5"/>
  <c r="P66" i="5"/>
  <c r="N54" i="4"/>
  <c r="V72" i="5"/>
  <c r="W72" i="5" s="1"/>
  <c r="AD58" i="4"/>
  <c r="AK61" i="4"/>
  <c r="E17" i="5"/>
  <c r="E50" i="4"/>
  <c r="E62" i="4"/>
  <c r="L36" i="4"/>
  <c r="N51" i="4"/>
  <c r="E53" i="4"/>
  <c r="AF17" i="2"/>
  <c r="BU61" i="5"/>
  <c r="BF50" i="5"/>
  <c r="E49" i="4"/>
  <c r="U28" i="4"/>
  <c r="AN40" i="5"/>
  <c r="E73" i="4"/>
  <c r="E66" i="4"/>
  <c r="AD22" i="4"/>
  <c r="E54" i="4"/>
  <c r="E65" i="4"/>
  <c r="AE37" i="2"/>
  <c r="AF37" i="2"/>
  <c r="U24" i="4"/>
  <c r="AN36" i="5" s="1"/>
  <c r="AV50" i="5"/>
  <c r="AC38" i="4"/>
  <c r="G69" i="4"/>
  <c r="AE23" i="2"/>
  <c r="AF23" i="2"/>
  <c r="AE20" i="2"/>
  <c r="AF20" i="2"/>
  <c r="E56" i="5"/>
  <c r="G56" i="5" s="1"/>
  <c r="H56" i="5" s="1"/>
  <c r="D69" i="4"/>
  <c r="E69" i="4" s="1"/>
  <c r="M49" i="4"/>
  <c r="BP77" i="5"/>
  <c r="BR77" i="5"/>
  <c r="BS77" i="5" s="1"/>
  <c r="AL65" i="4"/>
  <c r="E79" i="5"/>
  <c r="E67" i="4"/>
  <c r="BH79" i="5"/>
  <c r="T80" i="5"/>
  <c r="V80" i="5"/>
  <c r="W80" i="5" s="1"/>
  <c r="N68" i="4"/>
  <c r="AS62" i="5"/>
  <c r="AS60" i="5"/>
  <c r="F74" i="5"/>
  <c r="G74" i="5"/>
  <c r="H74" i="5" s="1"/>
  <c r="BM59" i="5"/>
  <c r="F57" i="5"/>
  <c r="U56" i="5"/>
  <c r="V56" i="5"/>
  <c r="W56" i="5"/>
  <c r="W81" i="5" s="1"/>
  <c r="BA79" i="5"/>
  <c r="BB79" i="5"/>
  <c r="BC79" i="5"/>
  <c r="BM63" i="5"/>
  <c r="BO63" i="5"/>
  <c r="AW56" i="5"/>
  <c r="BA68" i="5"/>
  <c r="AG74" i="5"/>
  <c r="AH74" i="5"/>
  <c r="AI74" i="5" s="1"/>
  <c r="BA73" i="5"/>
  <c r="BE73" i="5" s="1"/>
  <c r="AG56" i="5"/>
  <c r="AC66" i="5"/>
  <c r="AO66" i="5" s="1"/>
  <c r="AG77" i="5"/>
  <c r="AC58" i="5"/>
  <c r="AD58" i="5" s="1"/>
  <c r="AW75" i="5"/>
  <c r="AX75" i="5" s="1"/>
  <c r="AY75" i="5"/>
  <c r="AG63" i="5"/>
  <c r="AH63" i="5"/>
  <c r="AI63" i="5" s="1"/>
  <c r="F70" i="5"/>
  <c r="AG60" i="5"/>
  <c r="BQ57" i="5"/>
  <c r="AS66" i="5"/>
  <c r="BQ69" i="5"/>
  <c r="BR69" i="5" s="1"/>
  <c r="BA64" i="5"/>
  <c r="AW80" i="5"/>
  <c r="AX80" i="5" s="1"/>
  <c r="AY80" i="5"/>
  <c r="F75" i="5"/>
  <c r="G75" i="5"/>
  <c r="H75" i="5" s="1"/>
  <c r="BI68" i="5"/>
  <c r="AW71" i="5"/>
  <c r="AX71" i="5" s="1"/>
  <c r="AY71" i="5" s="1"/>
  <c r="BI80" i="5"/>
  <c r="Q60" i="5"/>
  <c r="AC56" i="5"/>
  <c r="AD56" i="5"/>
  <c r="AE56" i="5" s="1"/>
  <c r="AG69" i="5"/>
  <c r="AH69" i="5" s="1"/>
  <c r="AI69" i="5" s="1"/>
  <c r="AK79" i="5"/>
  <c r="BQ76" i="5"/>
  <c r="AW72" i="5"/>
  <c r="AX72" i="5" s="1"/>
  <c r="AW63" i="5"/>
  <c r="BI79" i="5"/>
  <c r="BJ79" i="5"/>
  <c r="BK79" i="5" s="1"/>
  <c r="BW79" i="5" s="1"/>
  <c r="M78" i="5"/>
  <c r="N78" i="5"/>
  <c r="O78" i="5"/>
  <c r="AA78" i="5" s="1"/>
  <c r="M65" i="5"/>
  <c r="F73" i="5"/>
  <c r="G73" i="5" s="1"/>
  <c r="M62" i="5"/>
  <c r="BI73" i="5"/>
  <c r="BJ73" i="5" s="1"/>
  <c r="F66" i="5"/>
  <c r="U73" i="5"/>
  <c r="Y73" i="5"/>
  <c r="AF57" i="2"/>
  <c r="AE57" i="2"/>
  <c r="AE53" i="2"/>
  <c r="AF53" i="2"/>
  <c r="AE49" i="2"/>
  <c r="AF49" i="2"/>
  <c r="E46" i="4"/>
  <c r="E63" i="4"/>
  <c r="E68" i="4"/>
  <c r="AF22" i="2"/>
  <c r="AE22" i="2"/>
  <c r="AD57" i="5"/>
  <c r="AE57" i="5" s="1"/>
  <c r="AQ57" i="5" s="1"/>
  <c r="AF34" i="2"/>
  <c r="AE34" i="2"/>
  <c r="BG41" i="5"/>
  <c r="BG32" i="5"/>
  <c r="BH37" i="5"/>
  <c r="AK25" i="4"/>
  <c r="BT37" i="5"/>
  <c r="BL30" i="5"/>
  <c r="BL48" i="5" s="1"/>
  <c r="BL52" i="5" s="1"/>
  <c r="AK18" i="4"/>
  <c r="BT30" i="5"/>
  <c r="BJ43" i="5"/>
  <c r="AL31" i="4"/>
  <c r="AB75" i="5"/>
  <c r="AN75" i="5"/>
  <c r="V63" i="4"/>
  <c r="P76" i="5"/>
  <c r="N64" i="4"/>
  <c r="AB76" i="5"/>
  <c r="AD76" i="5"/>
  <c r="AE76" i="5" s="1"/>
  <c r="AQ76" i="5" s="1"/>
  <c r="V64" i="4"/>
  <c r="AE72" i="2"/>
  <c r="AF72" i="2"/>
  <c r="AF68" i="2"/>
  <c r="AE68" i="2"/>
  <c r="AE60" i="2"/>
  <c r="AF60" i="2"/>
  <c r="AK64" i="4"/>
  <c r="AC66" i="4"/>
  <c r="M68" i="4"/>
  <c r="AK68" i="4"/>
  <c r="M55" i="4"/>
  <c r="M47" i="4"/>
  <c r="M45" i="4"/>
  <c r="M44" i="4"/>
  <c r="U54" i="4"/>
  <c r="U50" i="4"/>
  <c r="O69" i="4"/>
  <c r="Y69" i="4"/>
  <c r="AA50" i="5"/>
  <c r="AA47" i="5"/>
  <c r="AA46" i="5"/>
  <c r="AA43" i="5"/>
  <c r="AA40" i="5"/>
  <c r="AA39" i="5"/>
  <c r="AA36" i="5"/>
  <c r="AA35" i="5"/>
  <c r="AA34" i="5"/>
  <c r="AA32" i="5"/>
  <c r="S48" i="5"/>
  <c r="S52" i="5" s="1"/>
  <c r="O48" i="5"/>
  <c r="O52" i="5" s="1"/>
  <c r="AA28" i="5"/>
  <c r="AC28" i="4"/>
  <c r="BD40" i="5"/>
  <c r="AF73" i="2"/>
  <c r="AF42" i="2"/>
  <c r="V61" i="4"/>
  <c r="AP29" i="5"/>
  <c r="AD67" i="4"/>
  <c r="X59" i="5"/>
  <c r="S73" i="5"/>
  <c r="AA31" i="5"/>
  <c r="AC55" i="4"/>
  <c r="W48" i="5"/>
  <c r="W52" i="5"/>
  <c r="BE58" i="5"/>
  <c r="BU62" i="5"/>
  <c r="U61" i="4"/>
  <c r="M62" i="4"/>
  <c r="AK66" i="4"/>
  <c r="M53" i="4"/>
  <c r="AR80" i="5"/>
  <c r="E60" i="5"/>
  <c r="E48" i="4"/>
  <c r="V67" i="5"/>
  <c r="W67" i="5"/>
  <c r="BA77" i="5"/>
  <c r="BE77" i="5"/>
  <c r="AK77" i="5"/>
  <c r="AL77" i="5"/>
  <c r="AM77" i="5" s="1"/>
  <c r="F64" i="5"/>
  <c r="G64" i="5"/>
  <c r="H64" i="5"/>
  <c r="AG73" i="5"/>
  <c r="AH73" i="5"/>
  <c r="AI73" i="5"/>
  <c r="AS76" i="5"/>
  <c r="BQ67" i="5"/>
  <c r="AC63" i="5"/>
  <c r="AO63" i="5" s="1"/>
  <c r="AS75" i="5"/>
  <c r="BI77" i="5"/>
  <c r="BU77" i="5" s="1"/>
  <c r="AC60" i="5"/>
  <c r="AW61" i="5"/>
  <c r="F62" i="5"/>
  <c r="G62" i="5"/>
  <c r="H62" i="5" s="1"/>
  <c r="Q59" i="5"/>
  <c r="BA66" i="5"/>
  <c r="AG68" i="5"/>
  <c r="BI64" i="5"/>
  <c r="BU64" i="5" s="1"/>
  <c r="BI74" i="5"/>
  <c r="AC69" i="5"/>
  <c r="AD69" i="5"/>
  <c r="U75" i="5"/>
  <c r="AG58" i="5"/>
  <c r="AG78" i="5"/>
  <c r="BA72" i="5"/>
  <c r="BB72" i="5"/>
  <c r="BC72" i="5"/>
  <c r="BQ58" i="5"/>
  <c r="BI72" i="5"/>
  <c r="AW78" i="5"/>
  <c r="U63" i="5"/>
  <c r="V63" i="5" s="1"/>
  <c r="W63" i="5" s="1"/>
  <c r="AW68" i="5"/>
  <c r="BE68" i="5" s="1"/>
  <c r="M58" i="5"/>
  <c r="Y58" i="5" s="1"/>
  <c r="AW70" i="5"/>
  <c r="AX70" i="5" s="1"/>
  <c r="AY70" i="5"/>
  <c r="AW74" i="5"/>
  <c r="AX74" i="5" s="1"/>
  <c r="AG70" i="5"/>
  <c r="AH70" i="5"/>
  <c r="AI70" i="5"/>
  <c r="M71" i="5"/>
  <c r="M77" i="5"/>
  <c r="AK60" i="5"/>
  <c r="Q74" i="5"/>
  <c r="BM70" i="5"/>
  <c r="BN70" i="5"/>
  <c r="BO70" i="5" s="1"/>
  <c r="BA57" i="5"/>
  <c r="M70" i="5"/>
  <c r="U76" i="5"/>
  <c r="U61" i="5"/>
  <c r="V61" i="5" s="1"/>
  <c r="W61" i="5"/>
  <c r="BA60" i="5"/>
  <c r="AW76" i="5"/>
  <c r="AX76" i="5" s="1"/>
  <c r="AY76" i="5"/>
  <c r="BA70" i="5"/>
  <c r="BB70" i="5" s="1"/>
  <c r="BC70" i="5" s="1"/>
  <c r="AK62" i="5"/>
  <c r="U70" i="5"/>
  <c r="V70" i="5"/>
  <c r="W70" i="5" s="1"/>
  <c r="BQ63" i="5"/>
  <c r="BR63" i="5"/>
  <c r="BS63" i="5"/>
  <c r="AK57" i="5"/>
  <c r="BQ68" i="5"/>
  <c r="AG62" i="5"/>
  <c r="U62" i="5"/>
  <c r="V62" i="5"/>
  <c r="W62" i="5" s="1"/>
  <c r="AS79" i="5"/>
  <c r="BM67" i="5"/>
  <c r="BU67" i="5"/>
  <c r="AW59" i="5"/>
  <c r="AS80" i="5"/>
  <c r="BE80" i="5"/>
  <c r="AS71" i="5"/>
  <c r="BA71" i="5"/>
  <c r="BB71" i="5" s="1"/>
  <c r="BC71" i="5"/>
  <c r="BA74" i="5"/>
  <c r="BB74" i="5" s="1"/>
  <c r="BC74" i="5" s="1"/>
  <c r="BM68" i="5"/>
  <c r="AG59" i="5"/>
  <c r="AG80" i="5"/>
  <c r="AH80" i="5" s="1"/>
  <c r="AP80" i="5" s="1"/>
  <c r="BQ74" i="5"/>
  <c r="BR74" i="5"/>
  <c r="BS74" i="5"/>
  <c r="BM60" i="5"/>
  <c r="AK78" i="5"/>
  <c r="AL78" i="5" s="1"/>
  <c r="AM78" i="5" s="1"/>
  <c r="AC79" i="5"/>
  <c r="BI56" i="5"/>
  <c r="Q80" i="5"/>
  <c r="Y80" i="5"/>
  <c r="BA78" i="5"/>
  <c r="BB78" i="5"/>
  <c r="BC78" i="5" s="1"/>
  <c r="AG64" i="5"/>
  <c r="AG75" i="5"/>
  <c r="M67" i="5"/>
  <c r="AG61" i="5"/>
  <c r="BI76" i="5"/>
  <c r="BJ76" i="5" s="1"/>
  <c r="AK80" i="5"/>
  <c r="AL80" i="5" s="1"/>
  <c r="AM80" i="5" s="1"/>
  <c r="AW69" i="5"/>
  <c r="AX69" i="5"/>
  <c r="AY69" i="5" s="1"/>
  <c r="M74" i="5"/>
  <c r="N74" i="5" s="1"/>
  <c r="O74" i="5" s="1"/>
  <c r="AA74" i="5" s="1"/>
  <c r="U59" i="5"/>
  <c r="Q69" i="5"/>
  <c r="R69" i="5"/>
  <c r="S69" i="5"/>
  <c r="AW60" i="5"/>
  <c r="AK59" i="5"/>
  <c r="BI57" i="5"/>
  <c r="M64" i="5"/>
  <c r="AS72" i="5"/>
  <c r="BE72" i="5"/>
  <c r="BA65" i="5"/>
  <c r="F58" i="5"/>
  <c r="G58" i="5" s="1"/>
  <c r="F72" i="5"/>
  <c r="G72" i="5" s="1"/>
  <c r="H72" i="5" s="1"/>
  <c r="Q63" i="5"/>
  <c r="Y63" i="5" s="1"/>
  <c r="M66" i="5"/>
  <c r="Y66" i="5" s="1"/>
  <c r="AK68" i="5"/>
  <c r="AL68" i="5" s="1"/>
  <c r="AM68" i="5"/>
  <c r="Q79" i="5"/>
  <c r="Q56" i="5"/>
  <c r="BQ66" i="5"/>
  <c r="BU66" i="5" s="1"/>
  <c r="Q57" i="5"/>
  <c r="R57" i="5"/>
  <c r="S57" i="5"/>
  <c r="M75" i="5"/>
  <c r="AC62" i="5"/>
  <c r="AD62" i="5" s="1"/>
  <c r="AE62" i="5" s="1"/>
  <c r="AQ62" i="5" s="1"/>
  <c r="AK75" i="5"/>
  <c r="AL75" i="5"/>
  <c r="AM75" i="5" s="1"/>
  <c r="BM74" i="5"/>
  <c r="BN74" i="5"/>
  <c r="BO74" i="5"/>
  <c r="AS63" i="5"/>
  <c r="AG72" i="5"/>
  <c r="AO72" i="5" s="1"/>
  <c r="F63" i="5"/>
  <c r="G63" i="5"/>
  <c r="H63" i="5" s="1"/>
  <c r="BA69" i="5"/>
  <c r="AG76" i="5"/>
  <c r="AS59" i="5"/>
  <c r="AS81" i="5" s="1"/>
  <c r="U64" i="5"/>
  <c r="V64" i="5" s="1"/>
  <c r="BQ65" i="5"/>
  <c r="BQ81" i="5" s="1"/>
  <c r="U74" i="5"/>
  <c r="V74" i="5" s="1"/>
  <c r="W74" i="5" s="1"/>
  <c r="F79" i="5"/>
  <c r="AF45" i="2"/>
  <c r="AE45" i="2"/>
  <c r="AE38" i="2"/>
  <c r="AF38" i="2"/>
  <c r="Y62" i="5"/>
  <c r="V68" i="5"/>
  <c r="W68" i="5"/>
  <c r="C81" i="5"/>
  <c r="R56" i="5"/>
  <c r="S56" i="5"/>
  <c r="S81" i="5" s="1"/>
  <c r="G60" i="5"/>
  <c r="H60" i="5" s="1"/>
  <c r="Y78" i="5"/>
  <c r="U66" i="4"/>
  <c r="BE56" i="5"/>
  <c r="E81" i="5"/>
  <c r="BU73" i="5"/>
  <c r="AH59" i="5"/>
  <c r="AI59" i="5"/>
  <c r="U63" i="4"/>
  <c r="AC64" i="4"/>
  <c r="U55" i="4"/>
  <c r="BU79" i="5"/>
  <c r="AO71" i="5"/>
  <c r="AL76" i="5"/>
  <c r="AM76" i="5"/>
  <c r="G66" i="5"/>
  <c r="H66" i="5"/>
  <c r="N32" i="4"/>
  <c r="BB63" i="5"/>
  <c r="BC63" i="5"/>
  <c r="N60" i="5"/>
  <c r="O60" i="5"/>
  <c r="AA60" i="5" s="1"/>
  <c r="AF74" i="2"/>
  <c r="AE74" i="2"/>
  <c r="BT69" i="5"/>
  <c r="AY72" i="5"/>
  <c r="V76" i="5"/>
  <c r="W76" i="5" s="1"/>
  <c r="R62" i="5"/>
  <c r="S62" i="5"/>
  <c r="R61" i="5"/>
  <c r="S61" i="5"/>
  <c r="AL57" i="5"/>
  <c r="AM57" i="5"/>
  <c r="AX67" i="5"/>
  <c r="AY67" i="5"/>
  <c r="G69" i="5"/>
  <c r="H69" i="5"/>
  <c r="R74" i="5"/>
  <c r="S74" i="5"/>
  <c r="AH64" i="5"/>
  <c r="AI64" i="5"/>
  <c r="AC61" i="4"/>
  <c r="BJ68" i="5"/>
  <c r="BK68" i="5"/>
  <c r="BW68" i="5"/>
  <c r="BK66" i="5"/>
  <c r="BW66" i="5" s="1"/>
  <c r="BJ64" i="5"/>
  <c r="BK64" i="5" s="1"/>
  <c r="BW64" i="5" s="1"/>
  <c r="AE56" i="2"/>
  <c r="AF56" i="2"/>
  <c r="AF52" i="2"/>
  <c r="AE52" i="2"/>
  <c r="AE48" i="2"/>
  <c r="AF48" i="2"/>
  <c r="AC62" i="4"/>
  <c r="AC65" i="4"/>
  <c r="U52" i="4"/>
  <c r="U44" i="4"/>
  <c r="AC52" i="4"/>
  <c r="AC46" i="4"/>
  <c r="AC45" i="4"/>
  <c r="AK50" i="4"/>
  <c r="K75" i="4"/>
  <c r="U32" i="4"/>
  <c r="AN44" i="5" s="1"/>
  <c r="U23" i="4"/>
  <c r="AN35" i="5"/>
  <c r="BJ70" i="5"/>
  <c r="BV70" i="5" s="1"/>
  <c r="G71" i="5"/>
  <c r="H71" i="5" s="1"/>
  <c r="N71" i="5"/>
  <c r="O71" i="5" s="1"/>
  <c r="AA71" i="5"/>
  <c r="AL74" i="5"/>
  <c r="AM74" i="5" s="1"/>
  <c r="N67" i="5"/>
  <c r="O67" i="5" s="1"/>
  <c r="AA67" i="5" s="1"/>
  <c r="AK51" i="4"/>
  <c r="V74" i="4"/>
  <c r="V75" i="4" s="1"/>
  <c r="AP31" i="5"/>
  <c r="BV44" i="5"/>
  <c r="AL28" i="4"/>
  <c r="AL27" i="4"/>
  <c r="BS73" i="5"/>
  <c r="BJ80" i="5"/>
  <c r="N58" i="5"/>
  <c r="O58" i="5" s="1"/>
  <c r="AA58" i="5"/>
  <c r="AL67" i="5"/>
  <c r="AM67" i="5"/>
  <c r="AF54" i="2"/>
  <c r="AE50" i="2"/>
  <c r="AK53" i="4"/>
  <c r="AD73" i="4"/>
  <c r="AD75" i="4" s="1"/>
  <c r="Z44" i="5"/>
  <c r="G70" i="5"/>
  <c r="H70" i="5" s="1"/>
  <c r="W64" i="5"/>
  <c r="G36" i="4"/>
  <c r="G40" i="4"/>
  <c r="AL18" i="4"/>
  <c r="AC30" i="4"/>
  <c r="BD42" i="5" s="1"/>
  <c r="M35" i="4"/>
  <c r="X47" i="5"/>
  <c r="AK31" i="4"/>
  <c r="BT43" i="5" s="1"/>
  <c r="BF42" i="5"/>
  <c r="AD38" i="4"/>
  <c r="AL38" i="4"/>
  <c r="P75" i="4"/>
  <c r="N21" i="4"/>
  <c r="N20" i="4"/>
  <c r="AD74" i="4"/>
  <c r="AL74" i="4"/>
  <c r="BF35" i="5"/>
  <c r="M16" i="4"/>
  <c r="X28" i="5"/>
  <c r="AK34" i="4"/>
  <c r="BT46" i="5"/>
  <c r="H75" i="4"/>
  <c r="AL16" i="4"/>
  <c r="N17" i="4"/>
  <c r="AB35" i="5"/>
  <c r="AB48" i="5" s="1"/>
  <c r="AB52" i="5" s="1"/>
  <c r="AD17" i="4"/>
  <c r="BT50" i="5"/>
  <c r="AK33" i="4"/>
  <c r="BT45" i="5"/>
  <c r="V35" i="4"/>
  <c r="O75" i="4"/>
  <c r="S75" i="4"/>
  <c r="M22" i="4"/>
  <c r="X34" i="5" s="1"/>
  <c r="U35" i="4"/>
  <c r="AN47" i="5" s="1"/>
  <c r="AF36" i="5"/>
  <c r="V38" i="4"/>
  <c r="AP37" i="5"/>
  <c r="BV28" i="5"/>
  <c r="AF75" i="4"/>
  <c r="Q75" i="4"/>
  <c r="Y75" i="4"/>
  <c r="AC73" i="4"/>
  <c r="AF38" i="5"/>
  <c r="U26" i="4"/>
  <c r="AN38" i="5" s="1"/>
  <c r="AB30" i="5"/>
  <c r="U18" i="4"/>
  <c r="AN30" i="5" s="1"/>
  <c r="AV29" i="5"/>
  <c r="AC17" i="4"/>
  <c r="BD29" i="5"/>
  <c r="AT45" i="5"/>
  <c r="BF45" i="5" s="1"/>
  <c r="AD33" i="4"/>
  <c r="BP41" i="5"/>
  <c r="AK29" i="4"/>
  <c r="BT41" i="5" s="1"/>
  <c r="BL35" i="5"/>
  <c r="AK23" i="4"/>
  <c r="BT35" i="5"/>
  <c r="BP31" i="5"/>
  <c r="AI36" i="4"/>
  <c r="AI40" i="4" s="1"/>
  <c r="M20" i="4"/>
  <c r="X32" i="5" s="1"/>
  <c r="N34" i="4"/>
  <c r="AD35" i="4"/>
  <c r="AD26" i="4"/>
  <c r="AL17" i="4"/>
  <c r="N18" i="4"/>
  <c r="N36" i="4" s="1"/>
  <c r="M24" i="4"/>
  <c r="X36" i="5" s="1"/>
  <c r="U33" i="4"/>
  <c r="AN45" i="5"/>
  <c r="X50" i="5"/>
  <c r="K36" i="4"/>
  <c r="K40" i="4" s="1"/>
  <c r="AP46" i="5"/>
  <c r="AZ32" i="5"/>
  <c r="AZ48" i="5" s="1"/>
  <c r="AZ52" i="5" s="1"/>
  <c r="AC20" i="4"/>
  <c r="BD32" i="5" s="1"/>
  <c r="BP44" i="5"/>
  <c r="AK32" i="4"/>
  <c r="BT44" i="5"/>
  <c r="BP42" i="5"/>
  <c r="AK30" i="4"/>
  <c r="BT42" i="5" s="1"/>
  <c r="C28" i="5"/>
  <c r="C48" i="5" s="1"/>
  <c r="C52" i="5"/>
  <c r="N47" i="5"/>
  <c r="Z47" i="5" s="1"/>
  <c r="N35" i="4"/>
  <c r="N31" i="4"/>
  <c r="N19" i="4"/>
  <c r="V16" i="4"/>
  <c r="AD23" i="4"/>
  <c r="U19" i="4"/>
  <c r="AN31" i="5"/>
  <c r="AH36" i="5"/>
  <c r="V24" i="4"/>
  <c r="Y36" i="4"/>
  <c r="Y40" i="4"/>
  <c r="M38" i="4"/>
  <c r="J36" i="4"/>
  <c r="J40" i="4"/>
  <c r="M32" i="4"/>
  <c r="X44" i="5" s="1"/>
  <c r="N28" i="4"/>
  <c r="U31" i="4"/>
  <c r="AN43" i="5"/>
  <c r="B13" i="4"/>
  <c r="C16" i="4" s="1"/>
  <c r="M25" i="4"/>
  <c r="X37" i="5" s="1"/>
  <c r="M17" i="4"/>
  <c r="X29" i="5" s="1"/>
  <c r="V19" i="4"/>
  <c r="AC33" i="4"/>
  <c r="BD45" i="5" s="1"/>
  <c r="M21" i="4"/>
  <c r="X33" i="5"/>
  <c r="M28" i="4"/>
  <c r="X40" i="5" s="1"/>
  <c r="AC32" i="4"/>
  <c r="BD44" i="5"/>
  <c r="AB33" i="5"/>
  <c r="U21" i="4"/>
  <c r="AN33" i="5" s="1"/>
  <c r="AH34" i="5"/>
  <c r="AP34" i="5" s="1"/>
  <c r="V22" i="4"/>
  <c r="AR35" i="5"/>
  <c r="AC23" i="4"/>
  <c r="BD35" i="5" s="1"/>
  <c r="AD30" i="5"/>
  <c r="AP30" i="5" s="1"/>
  <c r="V18" i="4"/>
  <c r="V36" i="4" s="1"/>
  <c r="V40" i="4" s="1"/>
  <c r="AR43" i="5"/>
  <c r="AC31" i="4"/>
  <c r="BD43" i="5" s="1"/>
  <c r="BF28" i="5"/>
  <c r="BF48" i="5" s="1"/>
  <c r="BF52" i="5" s="1"/>
  <c r="AK35" i="4"/>
  <c r="BT47" i="5" s="1"/>
  <c r="AK21" i="4"/>
  <c r="BT33" i="5"/>
  <c r="BV46" i="5"/>
  <c r="BV41" i="5"/>
  <c r="BV35" i="5"/>
  <c r="BV33" i="5"/>
  <c r="BV30" i="5"/>
  <c r="BV29" i="5"/>
  <c r="BF32" i="5"/>
  <c r="T46" i="5"/>
  <c r="M34" i="4"/>
  <c r="X46" i="5"/>
  <c r="M18" i="4"/>
  <c r="X30" i="5"/>
  <c r="P30" i="5"/>
  <c r="Z43" i="5"/>
  <c r="AB34" i="5"/>
  <c r="U22" i="4"/>
  <c r="AN34" i="5" s="1"/>
  <c r="U16" i="4"/>
  <c r="AN28" i="5" s="1"/>
  <c r="O36" i="4"/>
  <c r="O40" i="4" s="1"/>
  <c r="AL44" i="5"/>
  <c r="AP44" i="5"/>
  <c r="V32" i="4"/>
  <c r="AD35" i="5"/>
  <c r="AP35" i="5" s="1"/>
  <c r="V23" i="4"/>
  <c r="R36" i="4"/>
  <c r="R40" i="4"/>
  <c r="V20" i="4"/>
  <c r="AR38" i="5"/>
  <c r="AC26" i="4"/>
  <c r="BD38" i="5"/>
  <c r="BB41" i="5"/>
  <c r="BF41" i="5"/>
  <c r="AD29" i="4"/>
  <c r="BP34" i="5"/>
  <c r="AK22" i="4"/>
  <c r="BT34" i="5"/>
  <c r="AR75" i="5"/>
  <c r="AT75" i="5"/>
  <c r="AU75" i="5" s="1"/>
  <c r="BG75" i="5" s="1"/>
  <c r="N63" i="5"/>
  <c r="AN78" i="5"/>
  <c r="AP43" i="5"/>
  <c r="AB36" i="4"/>
  <c r="AB40" i="4" s="1"/>
  <c r="AD61" i="4"/>
  <c r="BN73" i="5"/>
  <c r="BO73" i="5" s="1"/>
  <c r="U59" i="4"/>
  <c r="AT77" i="5"/>
  <c r="AU77" i="5" s="1"/>
  <c r="BG77" i="5" s="1"/>
  <c r="AD78" i="5"/>
  <c r="AE78" i="5" s="1"/>
  <c r="AQ78" i="5" s="1"/>
  <c r="AB59" i="5"/>
  <c r="M73" i="4"/>
  <c r="AG36" i="4"/>
  <c r="AG40" i="4"/>
  <c r="V34" i="4"/>
  <c r="N26" i="4"/>
  <c r="AD32" i="4"/>
  <c r="N56" i="5"/>
  <c r="O56" i="5" s="1"/>
  <c r="AA56" i="5" s="1"/>
  <c r="X56" i="5"/>
  <c r="V29" i="4"/>
  <c r="AL64" i="4"/>
  <c r="AD25" i="4"/>
  <c r="AR79" i="5"/>
  <c r="AD18" i="4"/>
  <c r="I36" i="4"/>
  <c r="I40" i="4" s="1"/>
  <c r="AK24" i="4"/>
  <c r="BT36" i="5"/>
  <c r="V33" i="4"/>
  <c r="BL59" i="5"/>
  <c r="AC57" i="4"/>
  <c r="M59" i="4"/>
  <c r="AK63" i="4"/>
  <c r="K69" i="4"/>
  <c r="BT28" i="5"/>
  <c r="I75" i="4"/>
  <c r="L41" i="5"/>
  <c r="M29" i="4"/>
  <c r="X41" i="5"/>
  <c r="AB41" i="5"/>
  <c r="U29" i="4"/>
  <c r="AN41" i="5" s="1"/>
  <c r="AV41" i="5"/>
  <c r="AC29" i="4"/>
  <c r="BD41" i="5" s="1"/>
  <c r="BH31" i="5"/>
  <c r="BH48" i="5"/>
  <c r="BH52" i="5" s="1"/>
  <c r="AE36" i="4"/>
  <c r="AE40" i="4" s="1"/>
  <c r="AK73" i="4"/>
  <c r="AK75" i="4" s="1"/>
  <c r="V25" i="4"/>
  <c r="AF36" i="4"/>
  <c r="AF40" i="4"/>
  <c r="AD16" i="4"/>
  <c r="BN39" i="5"/>
  <c r="BV39" i="5"/>
  <c r="BF33" i="5"/>
  <c r="AJ73" i="5"/>
  <c r="AL33" i="4"/>
  <c r="BB56" i="5"/>
  <c r="BC56" i="5"/>
  <c r="BC81" i="5" s="1"/>
  <c r="R75" i="5"/>
  <c r="X58" i="5"/>
  <c r="V58" i="5"/>
  <c r="W58" i="5" s="1"/>
  <c r="AH32" i="5"/>
  <c r="AP32" i="5"/>
  <c r="W36" i="4"/>
  <c r="W40" i="4"/>
  <c r="Z38" i="5"/>
  <c r="AC16" i="4"/>
  <c r="BD28" i="5"/>
  <c r="AA36" i="4"/>
  <c r="AA40" i="4" s="1"/>
  <c r="AD21" i="4"/>
  <c r="AD19" i="4"/>
  <c r="V68" i="4"/>
  <c r="N47" i="4"/>
  <c r="AK26" i="4"/>
  <c r="BT38" i="5" s="1"/>
  <c r="BF30" i="5"/>
  <c r="AK19" i="4"/>
  <c r="BT31" i="5"/>
  <c r="BT48" i="5" s="1"/>
  <c r="BT52" i="5" s="1"/>
  <c r="AC34" i="4"/>
  <c r="BD46" i="5" s="1"/>
  <c r="BP33" i="5"/>
  <c r="M30" i="4"/>
  <c r="X42" i="5"/>
  <c r="AB28" i="5"/>
  <c r="AC35" i="4"/>
  <c r="BD47" i="5" s="1"/>
  <c r="AP50" i="5"/>
  <c r="AV64" i="5"/>
  <c r="U30" i="4"/>
  <c r="AN42" i="5" s="1"/>
  <c r="AB42" i="5"/>
  <c r="AC22" i="4"/>
  <c r="BD34" i="5"/>
  <c r="AV34" i="5"/>
  <c r="BN34" i="5"/>
  <c r="BV34" i="5" s="1"/>
  <c r="AH36" i="4"/>
  <c r="AH40" i="4"/>
  <c r="AL22" i="4"/>
  <c r="AR74" i="5"/>
  <c r="BD74" i="5"/>
  <c r="AD62" i="4"/>
  <c r="AC60" i="4"/>
  <c r="AK45" i="4"/>
  <c r="AE69" i="4"/>
  <c r="U65" i="4"/>
  <c r="I69" i="4"/>
  <c r="Z31" i="5"/>
  <c r="BV40" i="5"/>
  <c r="BF38" i="5"/>
  <c r="AT74" i="5"/>
  <c r="AU74" i="5"/>
  <c r="BG74" i="5" s="1"/>
  <c r="BB73" i="5"/>
  <c r="BC73" i="5" s="1"/>
  <c r="M60" i="4"/>
  <c r="M65" i="4"/>
  <c r="AK65" i="4"/>
  <c r="M66" i="4"/>
  <c r="M54" i="4"/>
  <c r="U46" i="4"/>
  <c r="AK56" i="4"/>
  <c r="AK52" i="4"/>
  <c r="T43" i="5"/>
  <c r="M31" i="4"/>
  <c r="X43" i="5" s="1"/>
  <c r="L31" i="5"/>
  <c r="M19" i="4"/>
  <c r="X31" i="5"/>
  <c r="M51" i="4"/>
  <c r="U45" i="4"/>
  <c r="AA69" i="4"/>
  <c r="W69" i="4"/>
  <c r="U73" i="4"/>
  <c r="M23" i="4"/>
  <c r="X35" i="5"/>
  <c r="T35" i="5"/>
  <c r="N27" i="4"/>
  <c r="R39" i="5"/>
  <c r="Z39" i="5"/>
  <c r="Z30" i="5"/>
  <c r="U27" i="4"/>
  <c r="AN39" i="5"/>
  <c r="AC27" i="4"/>
  <c r="BD39" i="5"/>
  <c r="AZ39" i="5"/>
  <c r="AL35" i="4"/>
  <c r="BJ47" i="5"/>
  <c r="BV47" i="5"/>
  <c r="X62" i="5"/>
  <c r="AK46" i="4"/>
  <c r="R75" i="4"/>
  <c r="T75" i="4"/>
  <c r="M27" i="4"/>
  <c r="X39" i="5"/>
  <c r="N29" i="4"/>
  <c r="Z29" i="5"/>
  <c r="BF36" i="5"/>
  <c r="BD70" i="5"/>
  <c r="X74" i="5"/>
  <c r="BT76" i="5"/>
  <c r="AN80" i="5"/>
  <c r="AJ48" i="5"/>
  <c r="AJ52" i="5"/>
  <c r="BV45" i="5"/>
  <c r="R65" i="5"/>
  <c r="S65" i="5" s="1"/>
  <c r="BB65" i="5"/>
  <c r="BC65" i="5" s="1"/>
  <c r="AN57" i="5"/>
  <c r="AK59" i="4"/>
  <c r="U60" i="4"/>
  <c r="AK60" i="4"/>
  <c r="M64" i="4"/>
  <c r="M67" i="4"/>
  <c r="AC67" i="4"/>
  <c r="M48" i="4"/>
  <c r="M46" i="4"/>
  <c r="U53" i="4"/>
  <c r="U49" i="4"/>
  <c r="AC53" i="4"/>
  <c r="AC49" i="4"/>
  <c r="AC47" i="4"/>
  <c r="AK54" i="4"/>
  <c r="X75" i="4"/>
  <c r="N74" i="4"/>
  <c r="U34" i="4"/>
  <c r="AN46" i="5" s="1"/>
  <c r="S36" i="4"/>
  <c r="S40" i="4" s="1"/>
  <c r="BF40" i="5"/>
  <c r="AL19" i="4"/>
  <c r="BT74" i="5"/>
  <c r="BT80" i="5"/>
  <c r="Z36" i="5"/>
  <c r="N23" i="4"/>
  <c r="Z33" i="5"/>
  <c r="U25" i="4"/>
  <c r="AN37" i="5"/>
  <c r="U20" i="4"/>
  <c r="AN32" i="5" s="1"/>
  <c r="AP47" i="5"/>
  <c r="AP42" i="5"/>
  <c r="AP40" i="5"/>
  <c r="V26" i="4"/>
  <c r="AD66" i="4"/>
  <c r="N70" i="5"/>
  <c r="O70" i="5" s="1"/>
  <c r="AA70" i="5"/>
  <c r="X70" i="5"/>
  <c r="BK70" i="5"/>
  <c r="BW70" i="5" s="1"/>
  <c r="AZ69" i="5"/>
  <c r="BD69" i="5" s="1"/>
  <c r="AD57" i="4"/>
  <c r="AR61" i="5"/>
  <c r="AT61" i="5" s="1"/>
  <c r="N68" i="5"/>
  <c r="N59" i="5"/>
  <c r="O59" i="5" s="1"/>
  <c r="AN65" i="5"/>
  <c r="N35" i="5"/>
  <c r="Z35" i="5"/>
  <c r="P36" i="4"/>
  <c r="P40" i="4" s="1"/>
  <c r="AL57" i="4"/>
  <c r="AL58" i="4"/>
  <c r="AL48" i="5"/>
  <c r="AL52" i="5" s="1"/>
  <c r="AD70" i="5"/>
  <c r="AE70" i="5" s="1"/>
  <c r="AQ70" i="5" s="1"/>
  <c r="N42" i="5"/>
  <c r="Z42" i="5"/>
  <c r="N30" i="4"/>
  <c r="AD31" i="4"/>
  <c r="BB43" i="5"/>
  <c r="BF43" i="5"/>
  <c r="AT39" i="5"/>
  <c r="BF39" i="5"/>
  <c r="AD27" i="4"/>
  <c r="BH78" i="5"/>
  <c r="BJ78" i="5" s="1"/>
  <c r="BK78" i="5"/>
  <c r="BW78" i="5" s="1"/>
  <c r="AE81" i="5"/>
  <c r="BN76" i="5"/>
  <c r="BO76" i="5" s="1"/>
  <c r="AN74" i="5"/>
  <c r="N59" i="4"/>
  <c r="E58" i="4"/>
  <c r="N73" i="4"/>
  <c r="Z46" i="5"/>
  <c r="H36" i="4"/>
  <c r="H40" i="4"/>
  <c r="T36" i="4"/>
  <c r="T40" i="4"/>
  <c r="G48" i="5"/>
  <c r="G52" i="5"/>
  <c r="D36" i="4"/>
  <c r="D40" i="4"/>
  <c r="E28" i="4" s="1"/>
  <c r="H40" i="5" s="1"/>
  <c r="Z36" i="4"/>
  <c r="Z40" i="4"/>
  <c r="AD30" i="4"/>
  <c r="AD38" i="5"/>
  <c r="AP38" i="5" s="1"/>
  <c r="Z40" i="5"/>
  <c r="AL32" i="4"/>
  <c r="N67" i="4"/>
  <c r="AL61" i="4"/>
  <c r="AD20" i="4"/>
  <c r="N33" i="4"/>
  <c r="V28" i="4"/>
  <c r="BJ60" i="5"/>
  <c r="BK60" i="5" s="1"/>
  <c r="BW60" i="5" s="1"/>
  <c r="H73" i="5"/>
  <c r="BN72" i="5"/>
  <c r="BO72" i="5" s="1"/>
  <c r="AD66" i="5"/>
  <c r="V71" i="5"/>
  <c r="W71" i="5"/>
  <c r="BH58" i="5"/>
  <c r="BH81" i="5" s="1"/>
  <c r="AX46" i="5"/>
  <c r="BF46" i="5" s="1"/>
  <c r="AD34" i="4"/>
  <c r="BN42" i="5"/>
  <c r="BV42" i="5"/>
  <c r="AL30" i="4"/>
  <c r="N65" i="4"/>
  <c r="L77" i="5"/>
  <c r="X77" i="5"/>
  <c r="AX61" i="5"/>
  <c r="AY61" i="5"/>
  <c r="N34" i="5"/>
  <c r="Z34" i="5" s="1"/>
  <c r="N22" i="4"/>
  <c r="P78" i="5"/>
  <c r="R78" i="5"/>
  <c r="N66" i="4"/>
  <c r="Z58" i="5"/>
  <c r="T81" i="5"/>
  <c r="X67" i="5"/>
  <c r="X71" i="5"/>
  <c r="V30" i="4"/>
  <c r="AF58" i="5"/>
  <c r="AV78" i="5"/>
  <c r="BD78" i="5"/>
  <c r="N55" i="4"/>
  <c r="BR32" i="5"/>
  <c r="BV32" i="5"/>
  <c r="AL20" i="4"/>
  <c r="AL36" i="4" s="1"/>
  <c r="AL40" i="4" s="1"/>
  <c r="V56" i="4"/>
  <c r="AL60" i="4"/>
  <c r="L69" i="4"/>
  <c r="J75" i="4"/>
  <c r="AJ36" i="4"/>
  <c r="AJ40" i="4"/>
  <c r="X36" i="4"/>
  <c r="X40" i="4" s="1"/>
  <c r="BD72" i="5"/>
  <c r="V58" i="4"/>
  <c r="V62" i="4"/>
  <c r="BV43" i="5"/>
  <c r="V55" i="4"/>
  <c r="AL68" i="4"/>
  <c r="N50" i="4"/>
  <c r="R69" i="4"/>
  <c r="AH33" i="5"/>
  <c r="AP33" i="5"/>
  <c r="V21" i="4"/>
  <c r="P72" i="5"/>
  <c r="R72" i="5" s="1"/>
  <c r="S72" i="5" s="1"/>
  <c r="N60" i="4"/>
  <c r="AN72" i="5"/>
  <c r="BF37" i="5"/>
  <c r="BF47" i="5"/>
  <c r="AP41" i="5"/>
  <c r="BN69" i="5"/>
  <c r="BO69" i="5" s="1"/>
  <c r="G79" i="5"/>
  <c r="H79" i="5" s="1"/>
  <c r="AT69" i="5"/>
  <c r="BF69" i="5" s="1"/>
  <c r="AL79" i="5"/>
  <c r="AM79" i="5"/>
  <c r="N66" i="5"/>
  <c r="AD65" i="5"/>
  <c r="AX58" i="5"/>
  <c r="AY58" i="5"/>
  <c r="BR80" i="5"/>
  <c r="BS80" i="5" s="1"/>
  <c r="Z75" i="4"/>
  <c r="AB75" i="4"/>
  <c r="AH75" i="4"/>
  <c r="AJ75" i="4"/>
  <c r="AL73" i="4"/>
  <c r="AL75" i="4" s="1"/>
  <c r="X80" i="5"/>
  <c r="R80" i="5"/>
  <c r="AD77" i="5"/>
  <c r="AL58" i="5"/>
  <c r="AM58" i="5"/>
  <c r="L75" i="4"/>
  <c r="AP39" i="5"/>
  <c r="N24" i="4"/>
  <c r="BF34" i="5"/>
  <c r="BF31" i="5"/>
  <c r="BD73" i="5"/>
  <c r="AY74" i="5"/>
  <c r="BF74" i="5"/>
  <c r="AE69" i="5"/>
  <c r="AQ69" i="5" s="1"/>
  <c r="AE68" i="5"/>
  <c r="AQ68" i="5" s="1"/>
  <c r="BK73" i="5"/>
  <c r="BW73" i="5" s="1"/>
  <c r="AA59" i="5"/>
  <c r="BN64" i="5"/>
  <c r="BT63" i="5"/>
  <c r="N65" i="5"/>
  <c r="Z65" i="5" s="1"/>
  <c r="X65" i="5"/>
  <c r="AE74" i="5"/>
  <c r="AQ74" i="5"/>
  <c r="BU80" i="5"/>
  <c r="AP70" i="5"/>
  <c r="Y76" i="5"/>
  <c r="R70" i="5"/>
  <c r="S70" i="5" s="1"/>
  <c r="Y77" i="5"/>
  <c r="AU73" i="5"/>
  <c r="BG73" i="5" s="1"/>
  <c r="AL71" i="5"/>
  <c r="AM71" i="5"/>
  <c r="Q69" i="4"/>
  <c r="P69" i="4"/>
  <c r="V52" i="4"/>
  <c r="V48" i="5"/>
  <c r="V52" i="5"/>
  <c r="BF44" i="5"/>
  <c r="AN67" i="5"/>
  <c r="Z32" i="5"/>
  <c r="Y57" i="5"/>
  <c r="BU76" i="5"/>
  <c r="AD79" i="5"/>
  <c r="AO79" i="5"/>
  <c r="Y56" i="5"/>
  <c r="BL60" i="5"/>
  <c r="BN78" i="5"/>
  <c r="BO78" i="5" s="1"/>
  <c r="BK61" i="5"/>
  <c r="BW61" i="5" s="1"/>
  <c r="AB63" i="5"/>
  <c r="AO74" i="5"/>
  <c r="R71" i="5"/>
  <c r="N62" i="5"/>
  <c r="Z62" i="5" s="1"/>
  <c r="BE69" i="5"/>
  <c r="BE79" i="5"/>
  <c r="AT72" i="5"/>
  <c r="AU72" i="5" s="1"/>
  <c r="BK80" i="5"/>
  <c r="BW80" i="5" s="1"/>
  <c r="AL51" i="4"/>
  <c r="V45" i="4"/>
  <c r="BJ58" i="5"/>
  <c r="BK58" i="5" s="1"/>
  <c r="BW58" i="5" s="1"/>
  <c r="N69" i="5"/>
  <c r="O69" i="5" s="1"/>
  <c r="Y69" i="5"/>
  <c r="Y60" i="5"/>
  <c r="W57" i="5"/>
  <c r="O79" i="5"/>
  <c r="AA79" i="5" s="1"/>
  <c r="BH56" i="5"/>
  <c r="AF69" i="4"/>
  <c r="BB68" i="5"/>
  <c r="BC68" i="5"/>
  <c r="AN64" i="5"/>
  <c r="AD64" i="5"/>
  <c r="AF60" i="5"/>
  <c r="BU72" i="5"/>
  <c r="BJ72" i="5"/>
  <c r="BH67" i="5"/>
  <c r="S69" i="4"/>
  <c r="AB50" i="5"/>
  <c r="AN50" i="5" s="1"/>
  <c r="U38" i="4"/>
  <c r="AF48" i="5"/>
  <c r="AF52" i="5" s="1"/>
  <c r="BU58" i="5"/>
  <c r="Y61" i="5"/>
  <c r="N72" i="5"/>
  <c r="AN73" i="5"/>
  <c r="AL73" i="5"/>
  <c r="AM73" i="5" s="1"/>
  <c r="AP28" i="5"/>
  <c r="X79" i="5"/>
  <c r="L48" i="5"/>
  <c r="L52" i="5" s="1"/>
  <c r="AH57" i="5"/>
  <c r="AO57" i="5"/>
  <c r="BJ57" i="5"/>
  <c r="BN67" i="5"/>
  <c r="BO67" i="5"/>
  <c r="BL62" i="5"/>
  <c r="BN62" i="5" s="1"/>
  <c r="AP45" i="5"/>
  <c r="AZ37" i="5"/>
  <c r="AC25" i="4"/>
  <c r="BD37" i="5" s="1"/>
  <c r="AZ33" i="5"/>
  <c r="AC21" i="4"/>
  <c r="BD33" i="5"/>
  <c r="AR31" i="5"/>
  <c r="AC19" i="4"/>
  <c r="BD31" i="5"/>
  <c r="Y72" i="5"/>
  <c r="AD73" i="5"/>
  <c r="AE73" i="5" s="1"/>
  <c r="AO73" i="5"/>
  <c r="AL56" i="5"/>
  <c r="Q36" i="4"/>
  <c r="Q40" i="4"/>
  <c r="BU57" i="5"/>
  <c r="BU71" i="5"/>
  <c r="BU70" i="5"/>
  <c r="L61" i="5"/>
  <c r="X61" i="5" s="1"/>
  <c r="N49" i="4"/>
  <c r="H69" i="4"/>
  <c r="BL68" i="5"/>
  <c r="BN68" i="5" s="1"/>
  <c r="AX60" i="5"/>
  <c r="AY60" i="5" s="1"/>
  <c r="AK62" i="4"/>
  <c r="M63" i="4"/>
  <c r="AK58" i="4"/>
  <c r="U62" i="4"/>
  <c r="AX57" i="5"/>
  <c r="AY57" i="5" s="1"/>
  <c r="AC58" i="4"/>
  <c r="AC63" i="4"/>
  <c r="U68" i="4"/>
  <c r="U56" i="4"/>
  <c r="U64" i="4"/>
  <c r="AC74" i="4"/>
  <c r="M74" i="4"/>
  <c r="U74" i="4"/>
  <c r="P45" i="5"/>
  <c r="P48" i="5" s="1"/>
  <c r="P52" i="5" s="1"/>
  <c r="M33" i="4"/>
  <c r="X45" i="5" s="1"/>
  <c r="P38" i="5"/>
  <c r="M26" i="4"/>
  <c r="X38" i="5"/>
  <c r="Z50" i="5"/>
  <c r="R37" i="5"/>
  <c r="Z37" i="5" s="1"/>
  <c r="Z48" i="5" s="1"/>
  <c r="Z52" i="5" s="1"/>
  <c r="N25" i="4"/>
  <c r="M61" i="4"/>
  <c r="AC68" i="4"/>
  <c r="M52" i="4"/>
  <c r="AC51" i="4"/>
  <c r="R28" i="5"/>
  <c r="N16" i="4"/>
  <c r="C74" i="4"/>
  <c r="B75" i="4"/>
  <c r="AL26" i="4"/>
  <c r="BJ38" i="5"/>
  <c r="BJ48" i="5" s="1"/>
  <c r="BN36" i="5"/>
  <c r="BV36" i="5" s="1"/>
  <c r="AL24" i="4"/>
  <c r="U48" i="4"/>
  <c r="AC50" i="4"/>
  <c r="E74" i="4"/>
  <c r="E75" i="4" s="1"/>
  <c r="D75" i="4"/>
  <c r="AA75" i="4"/>
  <c r="AE35" i="2"/>
  <c r="AF35" i="2"/>
  <c r="BF29" i="5"/>
  <c r="BT70" i="5"/>
  <c r="U17" i="4"/>
  <c r="AN29" i="5" s="1"/>
  <c r="BD50" i="5"/>
  <c r="AC24" i="4"/>
  <c r="BD36" i="5" s="1"/>
  <c r="BN37" i="5"/>
  <c r="BV37" i="5"/>
  <c r="AL25" i="4"/>
  <c r="N61" i="4"/>
  <c r="AL21" i="4"/>
  <c r="AN76" i="5"/>
  <c r="BT73" i="5"/>
  <c r="X66" i="5"/>
  <c r="AF70" i="2"/>
  <c r="AF65" i="2"/>
  <c r="AE64" i="2"/>
  <c r="H58" i="5"/>
  <c r="Z74" i="5"/>
  <c r="AD75" i="5"/>
  <c r="AE75" i="5" s="1"/>
  <c r="AQ75" i="5" s="1"/>
  <c r="H17" i="5"/>
  <c r="G17" i="5"/>
  <c r="AC75" i="4"/>
  <c r="BM81" i="5"/>
  <c r="AX78" i="5"/>
  <c r="AO69" i="5"/>
  <c r="BJ77" i="5"/>
  <c r="BK77" i="5" s="1"/>
  <c r="BW77" i="5" s="1"/>
  <c r="BE64" i="5"/>
  <c r="AC81" i="5"/>
  <c r="BE74" i="5"/>
  <c r="BV73" i="5"/>
  <c r="AO59" i="5"/>
  <c r="BE57" i="5"/>
  <c r="BE70" i="5"/>
  <c r="Z57" i="5"/>
  <c r="AX68" i="5"/>
  <c r="AY68" i="5" s="1"/>
  <c r="V73" i="5"/>
  <c r="W73" i="5"/>
  <c r="BE59" i="5"/>
  <c r="BE60" i="5"/>
  <c r="BU68" i="5"/>
  <c r="AO56" i="5"/>
  <c r="BE62" i="5"/>
  <c r="AO58" i="5"/>
  <c r="BT77" i="5"/>
  <c r="AO62" i="5"/>
  <c r="N75" i="5"/>
  <c r="AP69" i="5"/>
  <c r="AI80" i="5"/>
  <c r="AP74" i="5"/>
  <c r="BB66" i="5"/>
  <c r="BC66" i="5" s="1"/>
  <c r="BE66" i="5"/>
  <c r="AO60" i="5"/>
  <c r="AD60" i="5"/>
  <c r="AE60" i="5" s="1"/>
  <c r="AQ60" i="5" s="1"/>
  <c r="AT63" i="5"/>
  <c r="AU63" i="5" s="1"/>
  <c r="BG63" i="5" s="1"/>
  <c r="BE63" i="5"/>
  <c r="N64" i="5"/>
  <c r="O64" i="5" s="1"/>
  <c r="Y64" i="5"/>
  <c r="AH75" i="5"/>
  <c r="AO75" i="5"/>
  <c r="BU74" i="5"/>
  <c r="R59" i="5"/>
  <c r="S59" i="5" s="1"/>
  <c r="BE76" i="5"/>
  <c r="Z73" i="5"/>
  <c r="AT80" i="5"/>
  <c r="BJ74" i="5"/>
  <c r="BK74" i="5" s="1"/>
  <c r="BW74" i="5" s="1"/>
  <c r="AO70" i="5"/>
  <c r="BU63" i="5"/>
  <c r="M81" i="5"/>
  <c r="T48" i="5"/>
  <c r="T52" i="5" s="1"/>
  <c r="BE71" i="5"/>
  <c r="AT71" i="5"/>
  <c r="AH68" i="5"/>
  <c r="AP68" i="5" s="1"/>
  <c r="AO68" i="5"/>
  <c r="E25" i="4"/>
  <c r="H37" i="5" s="1"/>
  <c r="C18" i="4"/>
  <c r="D30" i="5" s="1"/>
  <c r="D48" i="5" s="1"/>
  <c r="D52" i="5" s="1"/>
  <c r="AT48" i="5"/>
  <c r="AT52" i="5" s="1"/>
  <c r="E33" i="4"/>
  <c r="H45" i="5" s="1"/>
  <c r="AP36" i="5"/>
  <c r="N75" i="4"/>
  <c r="D28" i="5"/>
  <c r="N48" i="5"/>
  <c r="N52" i="5" s="1"/>
  <c r="AV48" i="5"/>
  <c r="AV52" i="5"/>
  <c r="C63" i="4"/>
  <c r="D75" i="5"/>
  <c r="C19" i="4"/>
  <c r="D31" i="5"/>
  <c r="C57" i="4"/>
  <c r="D69" i="5"/>
  <c r="C32" i="4"/>
  <c r="D44" i="5"/>
  <c r="C46" i="4"/>
  <c r="D58" i="5"/>
  <c r="C24" i="4"/>
  <c r="D36" i="5"/>
  <c r="C44" i="4"/>
  <c r="D56" i="5"/>
  <c r="C33" i="4"/>
  <c r="D45" i="5"/>
  <c r="C34" i="4"/>
  <c r="D46" i="5"/>
  <c r="C61" i="4"/>
  <c r="D73" i="5"/>
  <c r="C60" i="4"/>
  <c r="D72" i="5"/>
  <c r="C48" i="4"/>
  <c r="D60" i="5"/>
  <c r="C25" i="4"/>
  <c r="D37" i="5"/>
  <c r="C28" i="4"/>
  <c r="D40" i="5"/>
  <c r="C45" i="4"/>
  <c r="D57" i="5"/>
  <c r="C52" i="4"/>
  <c r="D64" i="5"/>
  <c r="C17" i="4"/>
  <c r="D29" i="5"/>
  <c r="C30" i="4"/>
  <c r="D42" i="5"/>
  <c r="C58" i="4"/>
  <c r="D70" i="5"/>
  <c r="C56" i="4"/>
  <c r="D68" i="5"/>
  <c r="C55" i="4"/>
  <c r="D67" i="5"/>
  <c r="C47" i="4"/>
  <c r="D59" i="5"/>
  <c r="C31" i="4"/>
  <c r="D43" i="5"/>
  <c r="C65" i="4"/>
  <c r="D77" i="5"/>
  <c r="C51" i="4"/>
  <c r="D63" i="5"/>
  <c r="C68" i="4"/>
  <c r="D80" i="5"/>
  <c r="C49" i="4"/>
  <c r="D61" i="5"/>
  <c r="C22" i="4"/>
  <c r="D34" i="5"/>
  <c r="C27" i="4"/>
  <c r="D39" i="5"/>
  <c r="C66" i="4"/>
  <c r="D78" i="5"/>
  <c r="C53" i="4"/>
  <c r="D65" i="5"/>
  <c r="C67" i="4"/>
  <c r="D79" i="5"/>
  <c r="C21" i="4"/>
  <c r="D33" i="5"/>
  <c r="C73" i="4"/>
  <c r="C75" i="4"/>
  <c r="C69" i="4"/>
  <c r="C23" i="4"/>
  <c r="D35" i="5"/>
  <c r="C59" i="4"/>
  <c r="D71" i="5" s="1"/>
  <c r="C29" i="4"/>
  <c r="D41" i="5" s="1"/>
  <c r="C64" i="4"/>
  <c r="D76" i="5" s="1"/>
  <c r="C62" i="4"/>
  <c r="D74" i="5" s="1"/>
  <c r="C35" i="4"/>
  <c r="D47" i="5" s="1"/>
  <c r="C50" i="4"/>
  <c r="D62" i="5"/>
  <c r="C26" i="4"/>
  <c r="D38" i="5" s="1"/>
  <c r="C20" i="4"/>
  <c r="D32" i="5"/>
  <c r="C54" i="4"/>
  <c r="D66" i="5" s="1"/>
  <c r="C38" i="4"/>
  <c r="D50" i="5" s="1"/>
  <c r="BB69" i="5"/>
  <c r="X78" i="5"/>
  <c r="BR48" i="5"/>
  <c r="BR52" i="5" s="1"/>
  <c r="BN59" i="5"/>
  <c r="AR48" i="5"/>
  <c r="AR52" i="5"/>
  <c r="AD59" i="5"/>
  <c r="BF73" i="5"/>
  <c r="AX64" i="5"/>
  <c r="AY64" i="5" s="1"/>
  <c r="M69" i="4"/>
  <c r="BB48" i="5"/>
  <c r="BB52" i="5"/>
  <c r="O63" i="5"/>
  <c r="AA63" i="5"/>
  <c r="E23" i="4"/>
  <c r="H35" i="5" s="1"/>
  <c r="E24" i="4"/>
  <c r="H36" i="5" s="1"/>
  <c r="E30" i="4"/>
  <c r="H42" i="5" s="1"/>
  <c r="E38" i="4"/>
  <c r="H50" i="5" s="1"/>
  <c r="N77" i="5"/>
  <c r="O77" i="5" s="1"/>
  <c r="AA77" i="5" s="1"/>
  <c r="O68" i="5"/>
  <c r="AA68" i="5" s="1"/>
  <c r="E16" i="4"/>
  <c r="H28" i="5" s="1"/>
  <c r="E35" i="4"/>
  <c r="H47" i="5" s="1"/>
  <c r="E20" i="4"/>
  <c r="H32" i="5" s="1"/>
  <c r="AH58" i="5"/>
  <c r="AI58" i="5" s="1"/>
  <c r="AN58" i="5"/>
  <c r="S78" i="5"/>
  <c r="Z78" i="5"/>
  <c r="R48" i="5"/>
  <c r="R52" i="5" s="1"/>
  <c r="AD48" i="5"/>
  <c r="AD52" i="5"/>
  <c r="E21" i="4"/>
  <c r="H33" i="5"/>
  <c r="E27" i="4"/>
  <c r="H39" i="5" s="1"/>
  <c r="E31" i="4"/>
  <c r="H43" i="5" s="1"/>
  <c r="AE77" i="5"/>
  <c r="AQ77" i="5" s="1"/>
  <c r="O66" i="5"/>
  <c r="AA66" i="5" s="1"/>
  <c r="AX48" i="5"/>
  <c r="AX52" i="5" s="1"/>
  <c r="BV80" i="5"/>
  <c r="S80" i="5"/>
  <c r="Z80" i="5"/>
  <c r="AP65" i="5"/>
  <c r="AE65" i="5"/>
  <c r="AQ65" i="5" s="1"/>
  <c r="E17" i="4"/>
  <c r="H29" i="5"/>
  <c r="E32" i="4"/>
  <c r="H44" i="5" s="1"/>
  <c r="E19" i="4"/>
  <c r="H31" i="5" s="1"/>
  <c r="E34" i="4"/>
  <c r="H46" i="5" s="1"/>
  <c r="E22" i="4"/>
  <c r="H34" i="5" s="1"/>
  <c r="E18" i="4"/>
  <c r="H30" i="5" s="1"/>
  <c r="E29" i="4"/>
  <c r="H41" i="5" s="1"/>
  <c r="E26" i="4"/>
  <c r="H38" i="5"/>
  <c r="BV63" i="5"/>
  <c r="BK63" i="5"/>
  <c r="BW63" i="5"/>
  <c r="AI57" i="5"/>
  <c r="BJ67" i="5"/>
  <c r="BN60" i="5"/>
  <c r="AE79" i="5"/>
  <c r="AQ79" i="5" s="1"/>
  <c r="AP79" i="5"/>
  <c r="BK76" i="5"/>
  <c r="BW76" i="5" s="1"/>
  <c r="M36" i="4"/>
  <c r="M40" i="4" s="1"/>
  <c r="O81" i="5"/>
  <c r="AA81" i="5"/>
  <c r="N61" i="5"/>
  <c r="Z61" i="5" s="1"/>
  <c r="AM56" i="5"/>
  <c r="AM81" i="5"/>
  <c r="BK72" i="5"/>
  <c r="BW72" i="5"/>
  <c r="AA69" i="5"/>
  <c r="Z69" i="5"/>
  <c r="Z28" i="5"/>
  <c r="BG72" i="5"/>
  <c r="O62" i="5"/>
  <c r="AA62" i="5" s="1"/>
  <c r="AP57" i="5"/>
  <c r="O75" i="5"/>
  <c r="AA75" i="5"/>
  <c r="AY78" i="5"/>
  <c r="O65" i="5"/>
  <c r="AA65" i="5" s="1"/>
  <c r="AP48" i="5"/>
  <c r="AP52" i="5" s="1"/>
  <c r="O72" i="5"/>
  <c r="AA72" i="5"/>
  <c r="S71" i="5"/>
  <c r="Z71" i="5"/>
  <c r="AE58" i="5"/>
  <c r="AQ58" i="5"/>
  <c r="BJ52" i="5"/>
  <c r="BO64" i="5"/>
  <c r="AP73" i="5"/>
  <c r="AQ73" i="5"/>
  <c r="AP64" i="5"/>
  <c r="AE64" i="5"/>
  <c r="AQ64" i="5" s="1"/>
  <c r="BJ56" i="5"/>
  <c r="AD63" i="5"/>
  <c r="BF71" i="5"/>
  <c r="AU71" i="5"/>
  <c r="BG71" i="5" s="1"/>
  <c r="AI75" i="5"/>
  <c r="BV74" i="5"/>
  <c r="AA64" i="5"/>
  <c r="AU80" i="5"/>
  <c r="BG80" i="5" s="1"/>
  <c r="E36" i="4"/>
  <c r="E40" i="4" s="1"/>
  <c r="BO59" i="5"/>
  <c r="BC69" i="5"/>
  <c r="Z77" i="5"/>
  <c r="AE63" i="5"/>
  <c r="AQ63" i="5" s="1"/>
  <c r="BO60" i="5"/>
  <c r="N81" i="5"/>
  <c r="H48" i="5" l="1"/>
  <c r="H52" i="5" s="1"/>
  <c r="BO68" i="5"/>
  <c r="BS69" i="5"/>
  <c r="BV69" i="5"/>
  <c r="AU61" i="5"/>
  <c r="BG61" i="5" s="1"/>
  <c r="BO62" i="5"/>
  <c r="BD48" i="5"/>
  <c r="BD52" i="5" s="1"/>
  <c r="N40" i="4"/>
  <c r="AN48" i="5"/>
  <c r="AN52" i="5" s="1"/>
  <c r="X48" i="5"/>
  <c r="X52" i="5" s="1"/>
  <c r="AE59" i="5"/>
  <c r="AQ59" i="5" s="1"/>
  <c r="AH76" i="5"/>
  <c r="AO76" i="5"/>
  <c r="AH61" i="5"/>
  <c r="AI61" i="5" s="1"/>
  <c r="AO61" i="5"/>
  <c r="U36" i="4"/>
  <c r="U40" i="4" s="1"/>
  <c r="AH60" i="5"/>
  <c r="AK36" i="4"/>
  <c r="AK40" i="4" s="1"/>
  <c r="AH72" i="5"/>
  <c r="AE66" i="5"/>
  <c r="AQ66" i="5" s="1"/>
  <c r="AG81" i="5"/>
  <c r="R67" i="5"/>
  <c r="Y67" i="5"/>
  <c r="BK67" i="5"/>
  <c r="BW67" i="5" s="1"/>
  <c r="BJ81" i="5"/>
  <c r="BJ65" i="5"/>
  <c r="O61" i="5"/>
  <c r="AA61" i="5" s="1"/>
  <c r="BK56" i="5"/>
  <c r="C36" i="4"/>
  <c r="C40" i="4" s="1"/>
  <c r="BF72" i="5"/>
  <c r="L81" i="5"/>
  <c r="BV77" i="5"/>
  <c r="Z70" i="5"/>
  <c r="BN48" i="5"/>
  <c r="BN52" i="5" s="1"/>
  <c r="D81" i="5"/>
  <c r="BU65" i="5"/>
  <c r="Y74" i="5"/>
  <c r="BV38" i="5"/>
  <c r="BV48" i="5" s="1"/>
  <c r="BV52" i="5" s="1"/>
  <c r="Z56" i="5"/>
  <c r="U75" i="4"/>
  <c r="BP48" i="5"/>
  <c r="BP52" i="5" s="1"/>
  <c r="AD36" i="4"/>
  <c r="AD40" i="4" s="1"/>
  <c r="AC69" i="4"/>
  <c r="V59" i="5"/>
  <c r="U81" i="5"/>
  <c r="Y59" i="5"/>
  <c r="Y81" i="5" s="1"/>
  <c r="G57" i="5"/>
  <c r="F81" i="5"/>
  <c r="AQ48" i="5"/>
  <c r="AQ52" i="5" s="1"/>
  <c r="Y48" i="5"/>
  <c r="Y52" i="5" s="1"/>
  <c r="BL56" i="5"/>
  <c r="V44" i="4"/>
  <c r="AF56" i="5"/>
  <c r="AI68" i="5"/>
  <c r="BK57" i="5"/>
  <c r="BW57" i="5" s="1"/>
  <c r="AO80" i="5"/>
  <c r="AP75" i="5"/>
  <c r="AP58" i="5"/>
  <c r="Z72" i="5"/>
  <c r="AC36" i="4"/>
  <c r="AC40" i="4" s="1"/>
  <c r="AH48" i="5"/>
  <c r="AH52" i="5" s="1"/>
  <c r="Q81" i="5"/>
  <c r="X72" i="5"/>
  <c r="AH69" i="4"/>
  <c r="AU69" i="5"/>
  <c r="BG69" i="5" s="1"/>
  <c r="S75" i="5"/>
  <c r="BD79" i="5"/>
  <c r="AT79" i="5"/>
  <c r="M75" i="4"/>
  <c r="AV63" i="5"/>
  <c r="Y79" i="5"/>
  <c r="R79" i="5"/>
  <c r="R63" i="5"/>
  <c r="BV76" i="5"/>
  <c r="AO64" i="5"/>
  <c r="AH78" i="5"/>
  <c r="AI78" i="5" s="1"/>
  <c r="AO78" i="5"/>
  <c r="BT71" i="5"/>
  <c r="BJ71" i="5"/>
  <c r="AF62" i="5"/>
  <c r="AX66" i="5"/>
  <c r="AY66" i="5" s="1"/>
  <c r="AD71" i="5"/>
  <c r="BA81" i="5"/>
  <c r="BG48" i="5"/>
  <c r="BG52" i="5" s="1"/>
  <c r="AV56" i="5"/>
  <c r="AK81" i="5"/>
  <c r="BE75" i="5"/>
  <c r="J39" i="5"/>
  <c r="BU69" i="5"/>
  <c r="BJ75" i="5"/>
  <c r="BU75" i="5"/>
  <c r="AB61" i="5"/>
  <c r="V49" i="4"/>
  <c r="J43" i="5"/>
  <c r="BE48" i="5"/>
  <c r="BE52" i="5" s="1"/>
  <c r="AT78" i="5"/>
  <c r="F48" i="5"/>
  <c r="F52" i="5" s="1"/>
  <c r="AH77" i="5"/>
  <c r="AN77" i="5"/>
  <c r="Y70" i="5"/>
  <c r="R76" i="5"/>
  <c r="X76" i="5"/>
  <c r="BE61" i="5"/>
  <c r="BE81" i="5" s="1"/>
  <c r="J31" i="5"/>
  <c r="J30" i="5"/>
  <c r="J34" i="5"/>
  <c r="J47" i="5"/>
  <c r="J37" i="5"/>
  <c r="J32" i="5"/>
  <c r="J44" i="5"/>
  <c r="J40" i="5"/>
  <c r="J46" i="5"/>
  <c r="J36" i="5"/>
  <c r="J38" i="5"/>
  <c r="J33" i="5"/>
  <c r="J29" i="5"/>
  <c r="J48" i="5" s="1"/>
  <c r="J52" i="5" s="1"/>
  <c r="BU48" i="5"/>
  <c r="BU52" i="5" s="1"/>
  <c r="BT72" i="5"/>
  <c r="BR72" i="5"/>
  <c r="BS72" i="5" s="1"/>
  <c r="AH67" i="5"/>
  <c r="AO67" i="5"/>
  <c r="Y68" i="5"/>
  <c r="Y75" i="5"/>
  <c r="Y71" i="5"/>
  <c r="L40" i="4"/>
  <c r="BJ59" i="5"/>
  <c r="BU59" i="5"/>
  <c r="BU81" i="5" s="1"/>
  <c r="V75" i="5"/>
  <c r="W75" i="5" s="1"/>
  <c r="R66" i="5"/>
  <c r="S66" i="5" s="1"/>
  <c r="U67" i="4"/>
  <c r="AK47" i="4"/>
  <c r="AK69" i="4" s="1"/>
  <c r="G75" i="4"/>
  <c r="AA45" i="5"/>
  <c r="AA41" i="5"/>
  <c r="AA29" i="5"/>
  <c r="AA48" i="5" s="1"/>
  <c r="AA52" i="5" s="1"/>
  <c r="AN69" i="5"/>
  <c r="G78" i="5"/>
  <c r="H78" i="5" s="1"/>
  <c r="AI69" i="4"/>
  <c r="AA30" i="5"/>
  <c r="AL72" i="5"/>
  <c r="AM72" i="5" s="1"/>
  <c r="BU78" i="5"/>
  <c r="U47" i="4"/>
  <c r="U69" i="4" s="1"/>
  <c r="AT70" i="5"/>
  <c r="X48" i="4"/>
  <c r="X52" i="4"/>
  <c r="X54" i="4"/>
  <c r="X55" i="4"/>
  <c r="X47" i="4"/>
  <c r="X50" i="4"/>
  <c r="X44" i="4"/>
  <c r="X45" i="4"/>
  <c r="X46" i="4"/>
  <c r="X53" i="4"/>
  <c r="X64" i="4"/>
  <c r="AJ53" i="4"/>
  <c r="AJ55" i="4"/>
  <c r="AJ56" i="4"/>
  <c r="AJ45" i="4"/>
  <c r="AJ48" i="4"/>
  <c r="AJ44" i="4"/>
  <c r="AJ46" i="4"/>
  <c r="AJ47" i="4"/>
  <c r="AJ49" i="4"/>
  <c r="AJ50" i="4"/>
  <c r="AJ52" i="4"/>
  <c r="AJ67" i="4"/>
  <c r="AJ66" i="4"/>
  <c r="AJ63" i="4"/>
  <c r="AE44" i="2"/>
  <c r="E44" i="4"/>
  <c r="AE58" i="2"/>
  <c r="AF58" i="2"/>
  <c r="X56" i="4"/>
  <c r="AB55" i="4"/>
  <c r="AZ67" i="5" s="1"/>
  <c r="BB67" i="5" s="1"/>
  <c r="BC67" i="5" s="1"/>
  <c r="AB45" i="4"/>
  <c r="AB50" i="4"/>
  <c r="AZ62" i="5" s="1"/>
  <c r="BB62" i="5" s="1"/>
  <c r="BC62" i="5" s="1"/>
  <c r="AB52" i="4"/>
  <c r="AZ64" i="5" s="1"/>
  <c r="BB64" i="5" s="1"/>
  <c r="BC64" i="5" s="1"/>
  <c r="AB46" i="4"/>
  <c r="AZ58" i="5" s="1"/>
  <c r="BB58" i="5" s="1"/>
  <c r="BC58" i="5" s="1"/>
  <c r="AB47" i="4"/>
  <c r="AZ59" i="5" s="1"/>
  <c r="BB59" i="5" s="1"/>
  <c r="BC59" i="5" s="1"/>
  <c r="AB49" i="4"/>
  <c r="AB68" i="4"/>
  <c r="AB65" i="4"/>
  <c r="AB64" i="4"/>
  <c r="AZ76" i="5" s="1"/>
  <c r="BB76" i="5" s="1"/>
  <c r="BC76" i="5" s="1"/>
  <c r="AB63" i="4"/>
  <c r="AJ54" i="4"/>
  <c r="AE61" i="2"/>
  <c r="AF61" i="2"/>
  <c r="J56" i="4"/>
  <c r="J52" i="4"/>
  <c r="J48" i="4"/>
  <c r="T54" i="4"/>
  <c r="T51" i="4"/>
  <c r="T48" i="4"/>
  <c r="T47" i="4"/>
  <c r="Z50" i="4"/>
  <c r="AV62" i="5" s="1"/>
  <c r="AX62" i="5" s="1"/>
  <c r="AY62" i="5" s="1"/>
  <c r="T50" i="4"/>
  <c r="AJ62" i="5" s="1"/>
  <c r="AL62" i="5" s="1"/>
  <c r="AM62" i="5" s="1"/>
  <c r="BP78" i="5" l="1"/>
  <c r="AL66" i="4"/>
  <c r="BP65" i="5"/>
  <c r="AL53" i="4"/>
  <c r="AJ63" i="5"/>
  <c r="V51" i="4"/>
  <c r="P68" i="5"/>
  <c r="N56" i="4"/>
  <c r="AZ75" i="5"/>
  <c r="AD63" i="4"/>
  <c r="AZ61" i="5"/>
  <c r="AD49" i="4"/>
  <c r="BP75" i="5"/>
  <c r="AL63" i="4"/>
  <c r="BP62" i="5"/>
  <c r="AL50" i="4"/>
  <c r="BP56" i="5"/>
  <c r="AJ69" i="4"/>
  <c r="BP67" i="5"/>
  <c r="AL55" i="4"/>
  <c r="AR58" i="5"/>
  <c r="AD46" i="4"/>
  <c r="AR59" i="5"/>
  <c r="AD47" i="4"/>
  <c r="AR60" i="5"/>
  <c r="AD48" i="4"/>
  <c r="AI67" i="5"/>
  <c r="AP67" i="5"/>
  <c r="AU78" i="5"/>
  <c r="BG78" i="5" s="1"/>
  <c r="BF78" i="5"/>
  <c r="AN61" i="5"/>
  <c r="AD61" i="5"/>
  <c r="AB81" i="5"/>
  <c r="Z69" i="4"/>
  <c r="AP71" i="5"/>
  <c r="AE71" i="5"/>
  <c r="AQ71" i="5" s="1"/>
  <c r="AH62" i="5"/>
  <c r="AN62" i="5"/>
  <c r="AX63" i="5"/>
  <c r="BD63" i="5"/>
  <c r="AL44" i="4"/>
  <c r="Z75" i="5"/>
  <c r="BW56" i="5"/>
  <c r="BW81" i="5" s="1"/>
  <c r="BK81" i="5"/>
  <c r="S67" i="5"/>
  <c r="Z67" i="5"/>
  <c r="AP72" i="5"/>
  <c r="AI72" i="5"/>
  <c r="AO81" i="5"/>
  <c r="BP60" i="5"/>
  <c r="AL48" i="4"/>
  <c r="AR67" i="5"/>
  <c r="AD55" i="4"/>
  <c r="AU70" i="5"/>
  <c r="BG70" i="5" s="1"/>
  <c r="BF70" i="5"/>
  <c r="AX56" i="5"/>
  <c r="AV81" i="5"/>
  <c r="V50" i="4"/>
  <c r="S63" i="5"/>
  <c r="Z63" i="5"/>
  <c r="AH56" i="5"/>
  <c r="AN56" i="5"/>
  <c r="AF81" i="5"/>
  <c r="BV72" i="5"/>
  <c r="AJ59" i="5"/>
  <c r="T69" i="4"/>
  <c r="V47" i="4"/>
  <c r="P60" i="5"/>
  <c r="J69" i="4"/>
  <c r="N48" i="4"/>
  <c r="N69" i="4" s="1"/>
  <c r="AD65" i="4"/>
  <c r="AZ77" i="5"/>
  <c r="BP79" i="5"/>
  <c r="AL67" i="4"/>
  <c r="BP59" i="5"/>
  <c r="AL47" i="4"/>
  <c r="BP57" i="5"/>
  <c r="AL45" i="4"/>
  <c r="AR76" i="5"/>
  <c r="AD64" i="4"/>
  <c r="AR56" i="5"/>
  <c r="X69" i="4"/>
  <c r="AD44" i="4"/>
  <c r="AR66" i="5"/>
  <c r="AD54" i="4"/>
  <c r="BK59" i="5"/>
  <c r="BW59" i="5" s="1"/>
  <c r="AI77" i="5"/>
  <c r="AP77" i="5"/>
  <c r="BK75" i="5"/>
  <c r="BW75" i="5" s="1"/>
  <c r="BK71" i="5"/>
  <c r="BW71" i="5" s="1"/>
  <c r="BV71" i="5"/>
  <c r="Z79" i="5"/>
  <c r="S79" i="5"/>
  <c r="AU79" i="5"/>
  <c r="BG79" i="5" s="1"/>
  <c r="BF79" i="5"/>
  <c r="V69" i="4"/>
  <c r="W59" i="5"/>
  <c r="Z59" i="5"/>
  <c r="V81" i="5"/>
  <c r="BK65" i="5"/>
  <c r="BW65" i="5" s="1"/>
  <c r="AI60" i="5"/>
  <c r="AJ66" i="5"/>
  <c r="V54" i="4"/>
  <c r="AZ57" i="5"/>
  <c r="AB69" i="4"/>
  <c r="BP61" i="5"/>
  <c r="AL49" i="4"/>
  <c r="AR57" i="5"/>
  <c r="AD45" i="4"/>
  <c r="AJ60" i="5"/>
  <c r="V48" i="4"/>
  <c r="P64" i="5"/>
  <c r="N52" i="4"/>
  <c r="BP66" i="5"/>
  <c r="AL54" i="4"/>
  <c r="AZ80" i="5"/>
  <c r="AD68" i="4"/>
  <c r="AD56" i="4"/>
  <c r="AR68" i="5"/>
  <c r="BP64" i="5"/>
  <c r="AL52" i="4"/>
  <c r="BP58" i="5"/>
  <c r="AL46" i="4"/>
  <c r="BP68" i="5"/>
  <c r="AL56" i="4"/>
  <c r="AR65" i="5"/>
  <c r="AD53" i="4"/>
  <c r="AR62" i="5"/>
  <c r="AD50" i="4"/>
  <c r="AR64" i="5"/>
  <c r="AD52" i="4"/>
  <c r="S76" i="5"/>
  <c r="Z76" i="5"/>
  <c r="Z66" i="5"/>
  <c r="BL81" i="5"/>
  <c r="BN56" i="5"/>
  <c r="BT56" i="5"/>
  <c r="H57" i="5"/>
  <c r="G81" i="5"/>
  <c r="H81" i="5" s="1"/>
  <c r="AP78" i="5"/>
  <c r="AI76" i="5"/>
  <c r="AP76" i="5"/>
  <c r="AT64" i="5" l="1"/>
  <c r="BD64" i="5"/>
  <c r="BR58" i="5"/>
  <c r="BT58" i="5"/>
  <c r="AL60" i="5"/>
  <c r="AN60" i="5"/>
  <c r="BF63" i="5"/>
  <c r="AY63" i="5"/>
  <c r="BD68" i="5"/>
  <c r="AT68" i="5"/>
  <c r="AD69" i="4"/>
  <c r="BD76" i="5"/>
  <c r="AT76" i="5"/>
  <c r="BR59" i="5"/>
  <c r="BT59" i="5"/>
  <c r="AE61" i="5"/>
  <c r="AQ61" i="5" s="1"/>
  <c r="AP61" i="5"/>
  <c r="AD81" i="5"/>
  <c r="BD65" i="5"/>
  <c r="AT65" i="5"/>
  <c r="BT66" i="5"/>
  <c r="BR66" i="5"/>
  <c r="BR67" i="5"/>
  <c r="BT67" i="5"/>
  <c r="BB61" i="5"/>
  <c r="BD61" i="5"/>
  <c r="R68" i="5"/>
  <c r="X68" i="5"/>
  <c r="AT56" i="5"/>
  <c r="BD56" i="5"/>
  <c r="AR81" i="5"/>
  <c r="BR57" i="5"/>
  <c r="BT57" i="5"/>
  <c r="BT81" i="5" s="1"/>
  <c r="BR79" i="5"/>
  <c r="BT79" i="5"/>
  <c r="AL59" i="5"/>
  <c r="AJ81" i="5"/>
  <c r="AN59" i="5"/>
  <c r="AN81" i="5" s="1"/>
  <c r="AI56" i="5"/>
  <c r="AH81" i="5"/>
  <c r="AP56" i="5"/>
  <c r="BR61" i="5"/>
  <c r="BT61" i="5"/>
  <c r="AL66" i="5"/>
  <c r="AN66" i="5"/>
  <c r="BR60" i="5"/>
  <c r="BT60" i="5"/>
  <c r="AT59" i="5"/>
  <c r="BD59" i="5"/>
  <c r="BR62" i="5"/>
  <c r="BT62" i="5"/>
  <c r="BR65" i="5"/>
  <c r="BT65" i="5"/>
  <c r="BO56" i="5"/>
  <c r="BO81" i="5" s="1"/>
  <c r="BN81" i="5"/>
  <c r="AT62" i="5"/>
  <c r="BD62" i="5"/>
  <c r="BR68" i="5"/>
  <c r="BT68" i="5"/>
  <c r="BR64" i="5"/>
  <c r="BT64" i="5"/>
  <c r="BB80" i="5"/>
  <c r="BD80" i="5"/>
  <c r="R64" i="5"/>
  <c r="X64" i="5"/>
  <c r="AT57" i="5"/>
  <c r="BD57" i="5"/>
  <c r="BB57" i="5"/>
  <c r="AZ81" i="5"/>
  <c r="AT66" i="5"/>
  <c r="BD66" i="5"/>
  <c r="BB77" i="5"/>
  <c r="BD77" i="5"/>
  <c r="R60" i="5"/>
  <c r="P81" i="5"/>
  <c r="X60" i="5"/>
  <c r="X81" i="5" s="1"/>
  <c r="AY56" i="5"/>
  <c r="AY81" i="5" s="1"/>
  <c r="AX81" i="5"/>
  <c r="AT67" i="5"/>
  <c r="BD67" i="5"/>
  <c r="AL69" i="4"/>
  <c r="AI62" i="5"/>
  <c r="AP62" i="5"/>
  <c r="AT60" i="5"/>
  <c r="BD60" i="5"/>
  <c r="BD58" i="5"/>
  <c r="AT58" i="5"/>
  <c r="BP81" i="5"/>
  <c r="BR56" i="5"/>
  <c r="BT75" i="5"/>
  <c r="BR75" i="5"/>
  <c r="BB75" i="5"/>
  <c r="BD75" i="5"/>
  <c r="AL63" i="5"/>
  <c r="AN63" i="5"/>
  <c r="BR78" i="5"/>
  <c r="BT78" i="5"/>
  <c r="BS78" i="5" l="1"/>
  <c r="BV78" i="5"/>
  <c r="S64" i="5"/>
  <c r="Z64" i="5"/>
  <c r="AU62" i="5"/>
  <c r="BG62" i="5" s="1"/>
  <c r="BF62" i="5"/>
  <c r="BR81" i="5"/>
  <c r="BS56" i="5"/>
  <c r="BS81" i="5" s="1"/>
  <c r="BS62" i="5"/>
  <c r="BV62" i="5"/>
  <c r="BS60" i="5"/>
  <c r="BV60" i="5"/>
  <c r="AI81" i="5"/>
  <c r="AQ56" i="5"/>
  <c r="AQ81" i="5" s="1"/>
  <c r="AU65" i="5"/>
  <c r="BG65" i="5" s="1"/>
  <c r="BF65" i="5"/>
  <c r="BC57" i="5"/>
  <c r="BB81" i="5"/>
  <c r="BS64" i="5"/>
  <c r="BV64" i="5"/>
  <c r="BS61" i="5"/>
  <c r="BV61" i="5"/>
  <c r="BS79" i="5"/>
  <c r="BV79" i="5"/>
  <c r="S68" i="5"/>
  <c r="Z68" i="5"/>
  <c r="BS67" i="5"/>
  <c r="BV67" i="5"/>
  <c r="AU67" i="5"/>
  <c r="BG67" i="5" s="1"/>
  <c r="BF67" i="5"/>
  <c r="BV56" i="5"/>
  <c r="BS65" i="5"/>
  <c r="BV65" i="5"/>
  <c r="AU59" i="5"/>
  <c r="BG59" i="5" s="1"/>
  <c r="BF59" i="5"/>
  <c r="AU56" i="5"/>
  <c r="BF56" i="5"/>
  <c r="AT81" i="5"/>
  <c r="BS66" i="5"/>
  <c r="BV66" i="5"/>
  <c r="BS59" i="5"/>
  <c r="BV59" i="5"/>
  <c r="AU68" i="5"/>
  <c r="BG68" i="5" s="1"/>
  <c r="BF68" i="5"/>
  <c r="BC75" i="5"/>
  <c r="BF75" i="5"/>
  <c r="AU60" i="5"/>
  <c r="BG60" i="5" s="1"/>
  <c r="BF60" i="5"/>
  <c r="BF77" i="5"/>
  <c r="BC77" i="5"/>
  <c r="BD81" i="5"/>
  <c r="BS58" i="5"/>
  <c r="BV58" i="5"/>
  <c r="BS75" i="5"/>
  <c r="BV75" i="5"/>
  <c r="BF58" i="5"/>
  <c r="AU58" i="5"/>
  <c r="BG58" i="5" s="1"/>
  <c r="AM63" i="5"/>
  <c r="AP63" i="5"/>
  <c r="S60" i="5"/>
  <c r="Z60" i="5"/>
  <c r="Z81" i="5" s="1"/>
  <c r="R81" i="5"/>
  <c r="AU66" i="5"/>
  <c r="BG66" i="5" s="1"/>
  <c r="BF66" i="5"/>
  <c r="AU57" i="5"/>
  <c r="BG57" i="5" s="1"/>
  <c r="BF57" i="5"/>
  <c r="BC80" i="5"/>
  <c r="BF80" i="5"/>
  <c r="BS68" i="5"/>
  <c r="BV68" i="5"/>
  <c r="AM66" i="5"/>
  <c r="AP66" i="5"/>
  <c r="AM59" i="5"/>
  <c r="AL81" i="5"/>
  <c r="AP59" i="5"/>
  <c r="AP81" i="5" s="1"/>
  <c r="BS57" i="5"/>
  <c r="BV57" i="5"/>
  <c r="BC61" i="5"/>
  <c r="BF61" i="5"/>
  <c r="BF76" i="5"/>
  <c r="AU76" i="5"/>
  <c r="BG76" i="5" s="1"/>
  <c r="AM60" i="5"/>
  <c r="AP60" i="5"/>
  <c r="BF64" i="5"/>
  <c r="AU64" i="5"/>
  <c r="BG64" i="5" s="1"/>
  <c r="BF81" i="5" l="1"/>
  <c r="BV81" i="5"/>
  <c r="AU81" i="5"/>
  <c r="BG56" i="5"/>
  <c r="BG81" i="5" s="1"/>
</calcChain>
</file>

<file path=xl/sharedStrings.xml><?xml version="1.0" encoding="utf-8"?>
<sst xmlns="http://schemas.openxmlformats.org/spreadsheetml/2006/main" count="3475" uniqueCount="1637">
  <si>
    <t xml:space="preserve">546 000 Российских рублей </t>
  </si>
  <si>
    <t>245 100 Российских рублей</t>
  </si>
  <si>
    <t>134 100 Российских рублей</t>
  </si>
  <si>
    <t>192 600 Российских рублей</t>
  </si>
  <si>
    <t>055</t>
  </si>
  <si>
    <t>м²</t>
  </si>
  <si>
    <t>4 600 000 Российских рублей</t>
  </si>
  <si>
    <t>4 600 000</t>
  </si>
  <si>
    <t>«Накладные расходы»</t>
  </si>
  <si>
    <t>6 500 000 Российских рублей</t>
  </si>
  <si>
    <t>6 500 000</t>
  </si>
  <si>
    <t>480 000 Российских рублей</t>
  </si>
  <si>
    <t>480 000</t>
  </si>
  <si>
    <t>280 000 Российских рублей</t>
  </si>
  <si>
    <t>280 000</t>
  </si>
  <si>
    <t>Шт.</t>
  </si>
  <si>
    <t>5 000 000 Российских рублей</t>
  </si>
  <si>
    <t>5 000 000</t>
  </si>
  <si>
    <t>28400000000</t>
  </si>
  <si>
    <t xml:space="preserve"> г. Тверь, ул. Набережная А.Никитина,д.  132</t>
  </si>
  <si>
    <t>3 000 000 Российских рублей</t>
  </si>
  <si>
    <t>400 000 Российских рублей</t>
  </si>
  <si>
    <t>2 100 000 Российских рублей</t>
  </si>
  <si>
    <t>2 100 000</t>
  </si>
  <si>
    <t>400 000</t>
  </si>
  <si>
    <t>100 000 Российских рублей</t>
  </si>
  <si>
    <t>100000</t>
  </si>
  <si>
    <t>г. Москва</t>
  </si>
  <si>
    <t>400 000 Российских рублей</t>
  </si>
  <si>
    <t>400000</t>
  </si>
  <si>
    <t>10000</t>
  </si>
  <si>
    <t>260 000 Российских рублей</t>
  </si>
  <si>
    <t>на момент подготовки РПЗ не определено</t>
  </si>
  <si>
    <t>5 200 000 Российских рублей</t>
  </si>
  <si>
    <t>Материалы</t>
  </si>
  <si>
    <t>закупаемая продукция должна соответствовать целевому назначению; быть своевременно предоставлена; должна быть неограниченная лицензия</t>
  </si>
  <si>
    <t>4 300 000 Российских рублей</t>
  </si>
  <si>
    <t>закупаемая продукция должна соответствовать целевому назначению; быть своевременно предоставлена; Прибор должен пройти поверку, гарантийный срок не менее 3 лет</t>
  </si>
  <si>
    <t>4 700 000 Российских рублей</t>
  </si>
  <si>
    <t>166</t>
  </si>
  <si>
    <t>кг</t>
  </si>
  <si>
    <t>5000</t>
  </si>
  <si>
    <t>45296595000</t>
  </si>
  <si>
    <t>7 500 000 Российских рублей</t>
  </si>
  <si>
    <t xml:space="preserve"> тематические расходы</t>
  </si>
  <si>
    <t>2 700 000 Российских рублей</t>
  </si>
  <si>
    <t>2 500 000 Российских рублей</t>
  </si>
  <si>
    <t>1 900 000 Российских рублей</t>
  </si>
  <si>
    <t>15 000 Российских рублей</t>
  </si>
  <si>
    <t>704</t>
  </si>
  <si>
    <t>набор</t>
  </si>
  <si>
    <t>1 400 000 Российских рублей</t>
  </si>
  <si>
    <t>120 000 Российских рублей</t>
  </si>
  <si>
    <t>550 000 Российских рублей</t>
  </si>
  <si>
    <t>усл.ед.</t>
  </si>
  <si>
    <t>200 000 Российских рублей</t>
  </si>
  <si>
    <t>работы  должны быть выполнены качественно, в установленные сроки.</t>
  </si>
  <si>
    <t>700 000 Российских рублей</t>
  </si>
  <si>
    <t>Наличие Договора (лицензии)</t>
  </si>
  <si>
    <t>Статья затрат 926000 "накладные расходы"</t>
  </si>
  <si>
    <t xml:space="preserve">Да </t>
  </si>
  <si>
    <t xml:space="preserve">Наименование заказчика: </t>
  </si>
  <si>
    <t>АО "МРТИ РАН"</t>
  </si>
  <si>
    <t>Адрес местонахождения заказчика:</t>
  </si>
  <si>
    <t>117519,г.Москва, Варшавское ш., д.132</t>
  </si>
  <si>
    <t xml:space="preserve">Электронная почта заказчика </t>
  </si>
  <si>
    <t>PavlenkoVV@mrtiran.ru</t>
  </si>
  <si>
    <t>etprf.ru</t>
  </si>
  <si>
    <t>0618-00001</t>
  </si>
  <si>
    <t>0618-00002</t>
  </si>
  <si>
    <t>0618-00003</t>
  </si>
  <si>
    <t>0618-00004</t>
  </si>
  <si>
    <t>0618-00005</t>
  </si>
  <si>
    <t>0618-00006</t>
  </si>
  <si>
    <t>0618-00007</t>
  </si>
  <si>
    <t>0618-00008</t>
  </si>
  <si>
    <t>0618-00009</t>
  </si>
  <si>
    <t>0618-00010</t>
  </si>
  <si>
    <t>0618-00011</t>
  </si>
  <si>
    <t>0618-00012</t>
  </si>
  <si>
    <t>0618-00013</t>
  </si>
  <si>
    <t>0618-00014</t>
  </si>
  <si>
    <t>0618-00015</t>
  </si>
  <si>
    <t>0618-00016</t>
  </si>
  <si>
    <t>0618-00017</t>
  </si>
  <si>
    <t>0618-00018</t>
  </si>
  <si>
    <t>0618-00019</t>
  </si>
  <si>
    <t>0618-00020</t>
  </si>
  <si>
    <t>0618-00021</t>
  </si>
  <si>
    <t>0618-00022</t>
  </si>
  <si>
    <t>0618-00023</t>
  </si>
  <si>
    <t>0618-00024</t>
  </si>
  <si>
    <t>0618-00025</t>
  </si>
  <si>
    <t>0618-00026</t>
  </si>
  <si>
    <t>0618-00027</t>
  </si>
  <si>
    <t>0618-00028</t>
  </si>
  <si>
    <t>0618-00029</t>
  </si>
  <si>
    <t>0618-00030</t>
  </si>
  <si>
    <t>0618-00031</t>
  </si>
  <si>
    <t>0618-00032</t>
  </si>
  <si>
    <t>0618-00033</t>
  </si>
  <si>
    <t>0618-00034</t>
  </si>
  <si>
    <t>0618-00035</t>
  </si>
  <si>
    <t>0618-00036</t>
  </si>
  <si>
    <t>0618-00037</t>
  </si>
  <si>
    <t>0618-00038</t>
  </si>
  <si>
    <t>DL30.01</t>
  </si>
  <si>
    <t>D3020365, 3020200</t>
  </si>
  <si>
    <t xml:space="preserve">0618-00001 Оказание услуг по определению рыночной стоимости ежемесячной арендной платы нежилых помещений </t>
  </si>
  <si>
    <t>0618-00002 Выполнение кадастровых работ (межевание, оформление межевых планов, постановка на кадастровый учет) в отношении земельных участков, являющихся собственностью АО "МРТИ РАН"</t>
  </si>
  <si>
    <t xml:space="preserve">0618-00003 Оказание услуг по организации и проведению торгов в форме аукционов, открытых по составу участников, на право заключения договора аренды нежилых помещений, находящихся в собственности Заказчика </t>
  </si>
  <si>
    <t>0618-00004 Поставка МФУ Work Centre 5845/5856(или аналог)</t>
  </si>
  <si>
    <t>0618-00005 Поставка оргтехники, расходных материалов</t>
  </si>
  <si>
    <t>0618-00006 Поставка оргтехники, расходных материалов</t>
  </si>
  <si>
    <t>0618-00007 Поставка оргтехники, расходных материалов</t>
  </si>
  <si>
    <t>0618-00008 Поставка оргтехники, расходных материалов</t>
  </si>
  <si>
    <t>0618-00009 Ремонт фасада здания по адресу г. Москва, Варшавское ш., д.132 стр. 8 и 9</t>
  </si>
  <si>
    <t>0618-00010 Ремонт крыши по адресу г. Москва, Варшавское ш. д.132, стр. 13</t>
  </si>
  <si>
    <t>0618-00011 Ремонт кровли крыш. по адресу г. Москва, Варшавское ш. стр. 8</t>
  </si>
  <si>
    <t>0618-00012 Ремонт цоколя по адресу г. Москва, Варшавское ш. д.132 стр.9 
в осях 22-22;А-Э</t>
  </si>
  <si>
    <t xml:space="preserve">0618-00013 Ремонт санузлов по адресу г. Москва, Варшавское ш.д.132 стр.7,8,9 </t>
  </si>
  <si>
    <t>0618-00014 Ремонт модуля по адресу  г. Тверь, ул. Набережная А.Никитина,д.  132</t>
  </si>
  <si>
    <t>0618-00015 Ремонт отмостки по адресу г. Москва, Варшавское ш.стр. 9</t>
  </si>
  <si>
    <t>0618-00016 Ремонт помещений по адресу г. Москва, Варшавское ш. стр.7,8,9,</t>
  </si>
  <si>
    <t>0618-00017 Оказание услуг по обследованию по адресу г. Москва, Варшавское ш.стр. 13</t>
  </si>
  <si>
    <t>0618-00018 Оказание услуг по предоставлению рекламной площади на выставке МВВИ -2016 (стойка или площадь 2,5 кв. м.)</t>
  </si>
  <si>
    <t>0618-00019 Оказание услуг по предоставлению рекламной площади на выставке АРМИЯ - 2016 (стойка или площадь 2,5 кв. м., открытая площадка)</t>
  </si>
  <si>
    <t>0618-00020 Оказание услуг по предоставлению рекламной площади на выставке Гидроавиасалон (Рекламная стойка или площадь 2,5 кв. м.)</t>
  </si>
  <si>
    <t>0618-00021 Оказание услуг по предоставлению рекламной площади на выставке Интерполитех - 2016( Рекламная стойка или площадь 2,5 кв. м.)</t>
  </si>
  <si>
    <t>0618-00022 Оказание услуг по размещению научно-технической публикации</t>
  </si>
  <si>
    <t xml:space="preserve">0618-00023 Поставка программного обеспечения
MATLAB 2015a &amp;Simulink&amp; Phased Array System Toolbox&amp; DSP System Toolbox&amp; SimRF
</t>
  </si>
  <si>
    <t>0618-00024 Поставка программного обеспечения “CST STUDIO SUITE”</t>
  </si>
  <si>
    <t>0618-00025 Поставка скалярного анализатора цепей 78.33 – 118.1 ГГц</t>
  </si>
  <si>
    <t>0618-00026 Поставка аморфного сплава (Тип 2НСР)</t>
  </si>
  <si>
    <t>0618-00027 Выполнение работ по реконструкции наружного освещения</t>
  </si>
  <si>
    <t>0618-00028 Оказание услуг по испытанию контуров заземления и замерам сопротивления изоляции</t>
  </si>
  <si>
    <t>0618-00029 Поставка светильников освещения помещений</t>
  </si>
  <si>
    <t>0618-00030 Поставка средств защиты</t>
  </si>
  <si>
    <t>0618-00031 Поставка материалов для ремонта инженерных коммуникаций</t>
  </si>
  <si>
    <t>0618-00032 Поставка насоса водяного "Грундфос" тип CRN 15-4 A-FGJ-G-V HQQV или аналог</t>
  </si>
  <si>
    <t>0618-00033 Поставка тиратрона ТГИ1-5000/50</t>
  </si>
  <si>
    <t>0618-00034 Оказание услуг по проектированию вентиляции радиационной камеры (Объем помещения          300 м3)</t>
  </si>
  <si>
    <t>0618-00035 Выполнение работ по сооружению вентиляции радиационной камеры (Объем помещения          300 м3)</t>
  </si>
  <si>
    <t xml:space="preserve">0618-00036 Поставка электрогидравлического подъемного стола (Размер платформы    -  1000х1200 мм) </t>
  </si>
  <si>
    <t>0618-00037 Поставка системы охлаждения (Чиллер)</t>
  </si>
  <si>
    <t>0618-00038 Оказание услуг по вывозу КГБМ, ТБО и снега</t>
  </si>
  <si>
    <t>K 7413019</t>
  </si>
  <si>
    <t>K 703212120</t>
  </si>
  <si>
    <t>K 7499070</t>
  </si>
  <si>
    <t>K 74.13.1</t>
  </si>
  <si>
    <t>K 70.32.3</t>
  </si>
  <si>
    <t>K 70.31.12</t>
  </si>
  <si>
    <t>D 3010030</t>
  </si>
  <si>
    <t>D 3020365, 3020200</t>
  </si>
  <si>
    <t>D L30.01</t>
  </si>
  <si>
    <t>DL 30.01</t>
  </si>
  <si>
    <t>K 7400000</t>
  </si>
  <si>
    <t>K 74.20</t>
  </si>
  <si>
    <t>К 7499060</t>
  </si>
  <si>
    <t>К 74.40</t>
  </si>
  <si>
    <t>KA 72.4</t>
  </si>
  <si>
    <t>K 7260022</t>
  </si>
  <si>
    <t>F 45.45.1</t>
  </si>
  <si>
    <t>F 45.22.12.110</t>
  </si>
  <si>
    <t>F 45.45</t>
  </si>
  <si>
    <t>F 45.21</t>
  </si>
  <si>
    <t>F 45 .21</t>
  </si>
  <si>
    <t>F 4500000</t>
  </si>
  <si>
    <t>D 3315010</t>
  </si>
  <si>
    <t>D 33.20.6</t>
  </si>
  <si>
    <t>D 3150030</t>
  </si>
  <si>
    <t>D 31.5</t>
  </si>
  <si>
    <t>D 31.62</t>
  </si>
  <si>
    <t>D 3190000</t>
  </si>
  <si>
    <t>D 2715010</t>
  </si>
  <si>
    <t>D 27.22              25.21</t>
  </si>
  <si>
    <t>D 3430334</t>
  </si>
  <si>
    <t>D 29.12</t>
  </si>
  <si>
    <t>D 3211132</t>
  </si>
  <si>
    <t>D 2915000</t>
  </si>
  <si>
    <t>F 45.31</t>
  </si>
  <si>
    <t>D 32.1</t>
  </si>
  <si>
    <t>F 4530019</t>
  </si>
  <si>
    <t>D 2712040</t>
  </si>
  <si>
    <t>D 27.1</t>
  </si>
  <si>
    <t>F 4520020</t>
  </si>
  <si>
    <t>K 7421012</t>
  </si>
  <si>
    <t>F 45.20</t>
  </si>
  <si>
    <t>D 29.1</t>
  </si>
  <si>
    <t>D 2919450</t>
  </si>
  <si>
    <t>D 29.23</t>
  </si>
  <si>
    <t>O 90.00.3</t>
  </si>
  <si>
    <t>O 9010030</t>
  </si>
  <si>
    <t>Директор НТЦ 7 Вагин Алексей Ильич, тел. +7 495 314 28 88</t>
  </si>
  <si>
    <t>Директор НТЦ 5 Мамаев Геннадий Леонидович, тел. +7 495 314 90 72</t>
  </si>
  <si>
    <t>Начальник отдела арендных отношений (отдел 32) Никулина Татьяна Владимировна, тел. +7 495 315 22 57</t>
  </si>
  <si>
    <t>Начальник отдела 67 Бухарин Александр Гаврилович, тел. +7 495 315 62 46</t>
  </si>
  <si>
    <t>Директор ИТЦ-10 Шаповалов Александр Иванович, тел +7 495 312 34 05</t>
  </si>
  <si>
    <t>Заместитель главного инженера- главный энергетик (служба 20) Скитев Владимир Анатольевич, тел + 7 495 315 62 19</t>
  </si>
  <si>
    <t>Директор НТЦ-3 Хоменко Алексей Иванович, тел. +7 495 315 63 58</t>
  </si>
  <si>
    <t>Начальник отдела 15 Никитин  Михаил Юрьевич, тел. + 7 495 315 69 23</t>
  </si>
  <si>
    <t xml:space="preserve">Начальник отдела 70 Власов Алексей Валерьевич, тел. +7 495 314 01 44 </t>
  </si>
  <si>
    <t>Начальник отдела 70 Власов Алексей Валерьевич, тел. +7 495 314 01 44</t>
  </si>
  <si>
    <t>Начальник отдела  12  Волкова Валентина Ильинична, тел. +7 495 31430 63</t>
  </si>
  <si>
    <t>План закупки товаров (работ, услуг)</t>
  </si>
  <si>
    <t>на ________ год (на _________ период)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</si>
  <si>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</si>
  <si>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</si>
  <si>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</si>
  <si>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</si>
  <si>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</si>
  <si>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</si>
  <si>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</si>
  <si>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Код по ОКВЭД</t>
  </si>
  <si>
    <t>Код по ОКДП</t>
  </si>
  <si>
    <t>Условия договора</t>
  </si>
  <si>
    <t>Способ закупки</t>
  </si>
  <si>
    <t>Закупка в электронной форме</t>
  </si>
  <si>
    <t>Наименование ЭТП</t>
  </si>
  <si>
    <t>Особая закупочная ситуация</t>
  </si>
  <si>
    <t>Основание закупки у ЕП</t>
  </si>
  <si>
    <t>Инициатор закупки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</si>
  <si>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</si>
  <si>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</si>
  <si>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</si>
  <si>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</si>
  <si>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</si>
  <si>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Источник финансирования (статья расходов)</t>
  </si>
  <si>
    <t>График осуществления процедур закупки</t>
  </si>
  <si>
    <t>Наименование</t>
  </si>
  <si>
    <t>Код по ОКАТО</t>
  </si>
  <si>
    <t>Срок исполнения договора (месяц, год)</t>
  </si>
  <si>
    <t>да/нет</t>
  </si>
  <si>
    <t>Цена договора</t>
  </si>
  <si>
    <t>11.1</t>
  </si>
  <si>
    <t>11.2</t>
  </si>
  <si>
    <t>__________________________________________________________________     ________________ "  " ______________ 20__ г.</t>
  </si>
  <si>
    <t xml:space="preserve"> (Ф.И.О., должность руководителя (уполномоченного лица) заказчика)         (подпись)        (дата утверждения)</t>
  </si>
  <si>
    <t xml:space="preserve">                                                                             МП</t>
  </si>
  <si>
    <t>за ____ квартал ______ г.</t>
  </si>
  <si>
    <t>Сведения о НМЦ договора (цене лота)</t>
  </si>
  <si>
    <t xml:space="preserve">Дата размещения извещения о закупке </t>
  </si>
  <si>
    <t>Дата рассмотрения заявок</t>
  </si>
  <si>
    <t>Срок исполнения договора</t>
  </si>
  <si>
    <t>(дд.мм.гггг)</t>
  </si>
  <si>
    <t>План
(мм.гггг)</t>
  </si>
  <si>
    <t>Факт
(дд.мм.гггг)</t>
  </si>
  <si>
    <t>План
(дд.мм.гггг)</t>
  </si>
  <si>
    <t>План</t>
  </si>
  <si>
    <t>Особые закупочные ситуации</t>
  </si>
  <si>
    <t>Код</t>
  </si>
  <si>
    <t>Статусы закупки:</t>
  </si>
  <si>
    <t>Закупки в рамках реализации ГОЗ</t>
  </si>
  <si>
    <t>ГОЗ</t>
  </si>
  <si>
    <t>Подготовка к проведению</t>
  </si>
  <si>
    <t>Анонсирование</t>
  </si>
  <si>
    <t>Закупки в целях реализации ФЦП</t>
  </si>
  <si>
    <t>ФЦП</t>
  </si>
  <si>
    <t>Прием заявок</t>
  </si>
  <si>
    <t>Оценка заявок</t>
  </si>
  <si>
    <t>Рассмотрение заявок</t>
  </si>
  <si>
    <t>Закупки для реализации системных проектов</t>
  </si>
  <si>
    <t>РСП</t>
  </si>
  <si>
    <t>Заключение договора</t>
  </si>
  <si>
    <t>Закупки продукции по инфраструктурным видам деятельности</t>
  </si>
  <si>
    <t>ИВД</t>
  </si>
  <si>
    <t>Закупки инновационной и высокотехнологичной продукции</t>
  </si>
  <si>
    <t>ИВП</t>
  </si>
  <si>
    <t>Закупки с участием субъектов малого и среднего предпринимательства</t>
  </si>
  <si>
    <t>МСП</t>
  </si>
  <si>
    <t>Не применяется</t>
  </si>
  <si>
    <t>Н/Д</t>
  </si>
  <si>
    <t>Признана несостоявшейся</t>
  </si>
  <si>
    <t>Отменена</t>
  </si>
  <si>
    <t>Приостановлена</t>
  </si>
  <si>
    <t>Завершена</t>
  </si>
  <si>
    <t>Планируемая дата или период размещения извещения о закупке (месяц, год)</t>
  </si>
  <si>
    <t>6.6.2(1)</t>
  </si>
  <si>
    <t>6.6.2(2)</t>
  </si>
  <si>
    <t>6.6.2(3)</t>
  </si>
  <si>
    <t>6.6.2(4)</t>
  </si>
  <si>
    <t>6.6.2(5)</t>
  </si>
  <si>
    <t>6.6.2(6)</t>
  </si>
  <si>
    <t>6.6.2(7)</t>
  </si>
  <si>
    <t>6.6.2(8)</t>
  </si>
  <si>
    <t>6.6.2(10)</t>
  </si>
  <si>
    <t>6.6.2(11)</t>
  </si>
  <si>
    <t>6.6.2(12)</t>
  </si>
  <si>
    <t>6.6.2(13)</t>
  </si>
  <si>
    <t>6.6.2(14)</t>
  </si>
  <si>
    <t>6.6.2(15)</t>
  </si>
  <si>
    <t>6.6.2(16)</t>
  </si>
  <si>
    <t>6.6.2(17)</t>
  </si>
  <si>
    <t>6.6.2(18)</t>
  </si>
  <si>
    <t>6.6.2(19)</t>
  </si>
  <si>
    <t>6.6.2(20)</t>
  </si>
  <si>
    <t>6.6.2(21)</t>
  </si>
  <si>
    <t>6.6.2(22)</t>
  </si>
  <si>
    <t>6.6.2(23)</t>
  </si>
  <si>
    <t>6.6.2(24)</t>
  </si>
  <si>
    <t>6.6.2(25)</t>
  </si>
  <si>
    <t>6.6.2(26)</t>
  </si>
  <si>
    <t>6.6.2(27)</t>
  </si>
  <si>
    <t>6.6.2(28)</t>
  </si>
  <si>
    <t>6.6.2(29)</t>
  </si>
  <si>
    <t>6.6.2(30)</t>
  </si>
  <si>
    <t>6.6.2(33)</t>
  </si>
  <si>
    <t>6.6.2(34)</t>
  </si>
  <si>
    <t>6.6.2(35)</t>
  </si>
  <si>
    <t>6.6.2(37)</t>
  </si>
  <si>
    <t>6.6.2(38)</t>
  </si>
  <si>
    <t xml:space="preserve">Основания ЕП </t>
  </si>
  <si>
    <t>Не применимо</t>
  </si>
  <si>
    <t>Способы закупок</t>
  </si>
  <si>
    <t>Открытый конкурс</t>
  </si>
  <si>
    <t>ОК</t>
  </si>
  <si>
    <t>Открытый аукцион</t>
  </si>
  <si>
    <t>ОА</t>
  </si>
  <si>
    <t>Открытый редукцион</t>
  </si>
  <si>
    <t>ОР</t>
  </si>
  <si>
    <t>Открытый запрос предложений</t>
  </si>
  <si>
    <t>ОЗП</t>
  </si>
  <si>
    <t>Открытый запрос котировок</t>
  </si>
  <si>
    <t>ОЗК</t>
  </si>
  <si>
    <t>Закупка у единственного поставщика</t>
  </si>
  <si>
    <t>ЕП</t>
  </si>
  <si>
    <t>Прочие маркеры:</t>
  </si>
  <si>
    <t>Да</t>
  </si>
  <si>
    <t>Нет</t>
  </si>
  <si>
    <t>Плановые показатели закупочной деятельности</t>
  </si>
  <si>
    <t>Количество</t>
  </si>
  <si>
    <t>%</t>
  </si>
  <si>
    <t>Общее количество закупок</t>
  </si>
  <si>
    <t>Общая сумма закупок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</si>
  <si>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</si>
  <si>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</si>
  <si>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</si>
  <si>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</si>
  <si>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</si>
  <si>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</si>
  <si>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</si>
  <si>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</si>
  <si>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</si>
  <si>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</si>
  <si>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</si>
  <si>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</si>
  <si>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</si>
  <si>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</si>
  <si>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</si>
  <si>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</si>
  <si>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</si>
  <si>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</si>
  <si>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</si>
  <si>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</si>
  <si>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</si>
  <si>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</si>
  <si>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15.1</t>
  </si>
  <si>
    <t>15.3</t>
  </si>
  <si>
    <t>15.4</t>
  </si>
  <si>
    <t>15.8</t>
  </si>
  <si>
    <t>15.9</t>
  </si>
  <si>
    <t>15.10</t>
  </si>
  <si>
    <t>Участниками которых являются любые участники процедуры закупки, в том числе субъекты МСП</t>
  </si>
  <si>
    <t>Закупки у МСП:</t>
  </si>
  <si>
    <t>Участниками которых являются только субъекты МСП</t>
  </si>
  <si>
    <t>В отношении участников которых устанавливается требование о привлечении к исполнению договора субподрядчиков (соисполнителей) из числа субъектов МСП</t>
  </si>
  <si>
    <t>26</t>
  </si>
  <si>
    <t>27</t>
  </si>
  <si>
    <t>28</t>
  </si>
  <si>
    <t>По статусам закупок</t>
  </si>
  <si>
    <t>30</t>
  </si>
  <si>
    <t>Перечень потенциальных поставщиков</t>
  </si>
  <si>
    <t>15.11</t>
  </si>
  <si>
    <t>Основные условия предложения победителя/ЕП</t>
  </si>
  <si>
    <t>Код по ОКЕИ</t>
  </si>
  <si>
    <t>Дата получения ЗП запроса на проведение закупки</t>
  </si>
  <si>
    <t>Способ закупки (факт)</t>
  </si>
  <si>
    <t>19.16.3(1)</t>
  </si>
  <si>
    <t>19.16.3(2)</t>
  </si>
  <si>
    <t>19.16.3(3)</t>
  </si>
  <si>
    <t>11.3</t>
  </si>
  <si>
    <t>Закрытый конкурс</t>
  </si>
  <si>
    <t>Закрытый аукцион</t>
  </si>
  <si>
    <t>Закрытый редукцион</t>
  </si>
  <si>
    <t>Закрытый запрос предложений</t>
  </si>
  <si>
    <t>Закрытый запрос котировок</t>
  </si>
  <si>
    <t>Открытый конкурс с квалификационным отбором</t>
  </si>
  <si>
    <t>ОКсКО</t>
  </si>
  <si>
    <t>ОАсКО</t>
  </si>
  <si>
    <t>ОРсКО</t>
  </si>
  <si>
    <t>Открытый аукцион с квалификационным отбором</t>
  </si>
  <si>
    <t>Открытый редукцион с квалификационным отбором</t>
  </si>
  <si>
    <t>Открытый запрос предложений с квалификационным отбором</t>
  </si>
  <si>
    <t>ОЗПсКО</t>
  </si>
  <si>
    <t>ОЗКсКО</t>
  </si>
  <si>
    <t>Открытый запрос котировок с квалификационным отбором</t>
  </si>
  <si>
    <t>Закрытый конкурс с квалификационным отбором</t>
  </si>
  <si>
    <t>Закрытый аукцион с квалификационным отбором</t>
  </si>
  <si>
    <t>Закрытый редукцион с квалификационным отбором</t>
  </si>
  <si>
    <t>Закрытый запрос предложений с квалификационным отбором</t>
  </si>
  <si>
    <t>Закрытый запрос котировок с квалификационным отбором</t>
  </si>
  <si>
    <t>ЗК</t>
  </si>
  <si>
    <t>ЗКсКО</t>
  </si>
  <si>
    <t>ЗА</t>
  </si>
  <si>
    <t>ЗАсКО</t>
  </si>
  <si>
    <t>ЗРсКО</t>
  </si>
  <si>
    <t>ЗР</t>
  </si>
  <si>
    <t>ЗЗП</t>
  </si>
  <si>
    <t>ЗЗПсКО</t>
  </si>
  <si>
    <t>ЗЗКсКО</t>
  </si>
  <si>
    <t>ЗЗК</t>
  </si>
  <si>
    <t>Квалификационный отбор для серии закупок</t>
  </si>
  <si>
    <t>КОСЗ</t>
  </si>
  <si>
    <t>Перечень организаторов</t>
  </si>
  <si>
    <t>НПФ "Первый промышленный альянс"</t>
  </si>
  <si>
    <t>ОАО "РТ-Логистика"</t>
  </si>
  <si>
    <t>ОАО "РТ-Медицина"</t>
  </si>
  <si>
    <t>ОАО "Станкопром"</t>
  </si>
  <si>
    <t>ОАО "Технологии Безопасности"</t>
  </si>
  <si>
    <t xml:space="preserve">ООО "РТ-Интеллектэкспорт" </t>
  </si>
  <si>
    <t>ООО "РТ-Информ"</t>
  </si>
  <si>
    <t>ООО "РТ-Комплектимпекс"</t>
  </si>
  <si>
    <t>ООО "РТ-Экспо"</t>
  </si>
  <si>
    <t>ООО "СБ "РТ-Страхование"</t>
  </si>
  <si>
    <t>Сторонний организатор закупки</t>
  </si>
  <si>
    <t>Статус (этап) закупки</t>
  </si>
  <si>
    <t>Наименование контрагента</t>
  </si>
  <si>
    <t>ИНН контрагента</t>
  </si>
  <si>
    <t>ИНН победителя/ЕП</t>
  </si>
  <si>
    <t>Наименование победителя закупки/ЕП</t>
  </si>
  <si>
    <t>Наименование организатора</t>
  </si>
  <si>
    <t>Индивидуальный № квалификационного отбора</t>
  </si>
  <si>
    <t>ОАО "ВО "Технопромэкспорт"</t>
  </si>
  <si>
    <t>ОАО "РТ-Строительные технологии"</t>
  </si>
  <si>
    <t>Примечание</t>
  </si>
  <si>
    <t>Индивидуальный номер</t>
  </si>
  <si>
    <t>Предмет договора (Наименование закупаемой продукции, работ, услуг)</t>
  </si>
  <si>
    <t>23</t>
  </si>
  <si>
    <t>24</t>
  </si>
  <si>
    <t>Способ закупки (план)</t>
  </si>
  <si>
    <t>Дата заключения договора</t>
  </si>
  <si>
    <t>Экономический эффект</t>
  </si>
  <si>
    <t>В стоимостном выражении</t>
  </si>
  <si>
    <t>В процентном выражении</t>
  </si>
  <si>
    <t>руб.</t>
  </si>
  <si>
    <t>Количество участников, подавших предложения</t>
  </si>
  <si>
    <t>Количество участников, предложения которых были отклонены</t>
  </si>
  <si>
    <t>Цена договора, руб.</t>
  </si>
  <si>
    <t>Реквизиты договора</t>
  </si>
  <si>
    <t>№</t>
  </si>
  <si>
    <t>Для закрытых закупок и закупок по результатам квалификационного отбора для серии закупок</t>
  </si>
  <si>
    <t>Закупка у МСП</t>
  </si>
  <si>
    <t>32</t>
  </si>
  <si>
    <t>29</t>
  </si>
  <si>
    <t>31</t>
  </si>
  <si>
    <t>33</t>
  </si>
  <si>
    <t>34</t>
  </si>
  <si>
    <t>35</t>
  </si>
  <si>
    <t>36</t>
  </si>
  <si>
    <t>37</t>
  </si>
  <si>
    <t>Наличие жалоб по закупке</t>
  </si>
  <si>
    <t>Итого по конкурентным закупкам:</t>
  </si>
  <si>
    <t>Сумма предложений победителей/ЕП</t>
  </si>
  <si>
    <t>% от общего количества</t>
  </si>
  <si>
    <t>%  от общего количества</t>
  </si>
  <si>
    <t>Итого по сторонним организаторам:</t>
  </si>
  <si>
    <t>% от общей суммы закупок</t>
  </si>
  <si>
    <t>Закупки, проводимые сторонними организаторами</t>
  </si>
  <si>
    <t>Форма закупки</t>
  </si>
  <si>
    <t>Электронная</t>
  </si>
  <si>
    <t>Закупки в электронной и неэлектронной формах</t>
  </si>
  <si>
    <t>Неэлектронная</t>
  </si>
  <si>
    <t>Факт</t>
  </si>
  <si>
    <t>Открытый конкурс с КО</t>
  </si>
  <si>
    <t>Открытый аукцион с КО</t>
  </si>
  <si>
    <t>Открытый редукцион с КО</t>
  </si>
  <si>
    <t>Открытый запрос предложений с КО</t>
  </si>
  <si>
    <t>Открытый запрос котировок с КО</t>
  </si>
  <si>
    <t>Закрытый конкурс с КО</t>
  </si>
  <si>
    <t>Закрытый аукцион с КО</t>
  </si>
  <si>
    <t>Закрытый редукцион с КО</t>
  </si>
  <si>
    <t>Закрытый запрос предложений с КО</t>
  </si>
  <si>
    <t>Закрытый запрос котировок с КО</t>
  </si>
  <si>
    <t>КО для серии закупок</t>
  </si>
  <si>
    <t>% от суммы предложений/ЕП</t>
  </si>
  <si>
    <t>ОБЩИЙ ИТОГ:</t>
  </si>
  <si>
    <t>Итого по формам закупок:</t>
  </si>
  <si>
    <t>Открыт доступ к заявкам</t>
  </si>
  <si>
    <t>Экономический эффект от закупок организатора
(без учета вознаграждения)</t>
  </si>
  <si>
    <t>Закупка по результатам квалификационного отбора для серии закупок</t>
  </si>
  <si>
    <t>Заказчик</t>
  </si>
  <si>
    <t>Количетсво квалификационных отборов
для серий закупок</t>
  </si>
  <si>
    <t>ГК "Ростех"</t>
  </si>
  <si>
    <t>6.6.2(32)</t>
  </si>
  <si>
    <t>6.6.2(31)</t>
  </si>
  <si>
    <t>6.6.2(36)</t>
  </si>
  <si>
    <t>6.6.2(9)</t>
  </si>
  <si>
    <t>Дата подведения итогов закупки</t>
  </si>
  <si>
    <t>Сумма предложения победителя, руб. (по протоколу подведения итогов закупки/принятия решения о закупке у ЕП)</t>
  </si>
  <si>
    <t>Дата (дд.мм.гггг)</t>
  </si>
  <si>
    <t>Факт
(мм.гггг)/
(мм.гггг-мм.гггг)</t>
  </si>
  <si>
    <t>ИСПОЛНЕНИЕ РПЗ, %</t>
  </si>
  <si>
    <t>Сведения о закупочной деятельности</t>
  </si>
  <si>
    <t>Отчет об исполнении плановых/сводных плановых показателей закупочной деятельности</t>
  </si>
  <si>
    <t>№ п/п</t>
  </si>
  <si>
    <t>Наименование показателя</t>
  </si>
  <si>
    <t>кол-во (шт.)</t>
  </si>
  <si>
    <t>стоимость (руб.)</t>
  </si>
  <si>
    <t>1.1.</t>
  </si>
  <si>
    <t>1.2.</t>
  </si>
  <si>
    <t>1.3.</t>
  </si>
  <si>
    <t>3.1.</t>
  </si>
  <si>
    <t>3.2.</t>
  </si>
  <si>
    <t>3.3.</t>
  </si>
  <si>
    <t>3.4.</t>
  </si>
  <si>
    <t>Сведения о количестве и общей стоимости договоров, заключенных способом «у единственного поставщика» ввиду несостоявшихся конкурентных  процедур закупок, указанных в п. 3.</t>
  </si>
  <si>
    <t>5.1.</t>
  </si>
  <si>
    <t>5.2.</t>
  </si>
  <si>
    <t>6.1.</t>
  </si>
  <si>
    <t>6.2.</t>
  </si>
  <si>
    <t>7.1.</t>
  </si>
  <si>
    <t>по результатам проведенных конкурентных закупок</t>
  </si>
  <si>
    <t>7.2.</t>
  </si>
  <si>
    <t>по результатам закупки "у единственного поставщика"</t>
  </si>
  <si>
    <t>по которым не было подано ни одной заявки</t>
  </si>
  <si>
    <t>по которым была подана только одна заявка</t>
  </si>
  <si>
    <t>по которым было подано более одной заявки, но по результатам рассмотрения все заявки были отклонены</t>
  </si>
  <si>
    <t xml:space="preserve">по которым было подано более одной заявки, но по результатам рассмотрения была допущена к дальнейшему участию только одна заявка </t>
  </si>
  <si>
    <t>Отчет об исполнении РПЗ/ПЗ, ПЗИП</t>
  </si>
  <si>
    <t>План закупки</t>
  </si>
  <si>
    <t>РПЗ</t>
  </si>
  <si>
    <t>ПЗ</t>
  </si>
  <si>
    <t>ПЗИП</t>
  </si>
  <si>
    <t>Количество принятых решений</t>
  </si>
  <si>
    <t>Количество лотов, по которым приняты решения</t>
  </si>
  <si>
    <t>по результатам закупки «у единственного поставщика» по основаниям п. 6.6.2 Положения о закупке</t>
  </si>
  <si>
    <t>Сведения о количестве и общей стоимости договоров, заключенных с инфраструктурными дочерними организациями (ИДО) Корпорации (сумма строк  7.1., 7.2.), в т. ч.:</t>
  </si>
  <si>
    <t>I квартал</t>
  </si>
  <si>
    <t>II квартал</t>
  </si>
  <si>
    <t>III квартал</t>
  </si>
  <si>
    <t>IV квартал</t>
  </si>
  <si>
    <t>Итого по кварталу I</t>
  </si>
  <si>
    <t>Итого по кварталу II</t>
  </si>
  <si>
    <t>Итого по кварталу III</t>
  </si>
  <si>
    <t>Итого по кварталу IV</t>
  </si>
  <si>
    <t>Факт
(мм.гггг)</t>
  </si>
  <si>
    <t>НМЦ, руб.</t>
  </si>
  <si>
    <t>Количество, ед.</t>
  </si>
  <si>
    <t>Плановая корректировка</t>
  </si>
  <si>
    <t>Внеплановая корректировка</t>
  </si>
  <si>
    <t>Итого по кварталу IIII</t>
  </si>
  <si>
    <t>Планируемая сумма расходов в плановом периоде, руб.</t>
  </si>
  <si>
    <t>Сведения о НМЦ договора (цене лота), руб.</t>
  </si>
  <si>
    <t>15.2</t>
  </si>
  <si>
    <t>15.5</t>
  </si>
  <si>
    <t>15.6</t>
  </si>
  <si>
    <t>15.7</t>
  </si>
  <si>
    <t>Реквизиты контракта</t>
  </si>
  <si>
    <t>№, дд.мм.гггг</t>
  </si>
  <si>
    <t>25</t>
  </si>
  <si>
    <t>Стоимостное выражение, руб.</t>
  </si>
  <si>
    <t>на</t>
  </si>
  <si>
    <t>год</t>
  </si>
  <si>
    <t>Год</t>
  </si>
  <si>
    <t xml:space="preserve">Январь </t>
  </si>
  <si>
    <t xml:space="preserve">Февраль </t>
  </si>
  <si>
    <t xml:space="preserve">Март </t>
  </si>
  <si>
    <t xml:space="preserve">Апрель </t>
  </si>
  <si>
    <t xml:space="preserve">Май </t>
  </si>
  <si>
    <t xml:space="preserve">Июнь </t>
  </si>
  <si>
    <t xml:space="preserve">Июль </t>
  </si>
  <si>
    <t xml:space="preserve">Август </t>
  </si>
  <si>
    <t xml:space="preserve">Сентябрь </t>
  </si>
  <si>
    <t xml:space="preserve">Октябрь </t>
  </si>
  <si>
    <t xml:space="preserve">Ноябрь </t>
  </si>
  <si>
    <t xml:space="preserve">Декабрь </t>
  </si>
  <si>
    <t>за</t>
  </si>
  <si>
    <t>квартал</t>
  </si>
  <si>
    <t>года</t>
  </si>
  <si>
    <t>Сведения о корректировках РПЗ, ПЗ, ПЗИП</t>
  </si>
  <si>
    <t>Сведения о количестве (лотах) и общей стоимости размещенных в ЕИС  извещений о проведении конкурентных процедур закупок  (суммарный показатель НМЦ по лотам) в электронной форме, в т. ч.:</t>
  </si>
  <si>
    <t>Ответственное лицо
(Ф. И. О., e-mail, телефон)</t>
  </si>
  <si>
    <t>ОАО "ОПК"</t>
  </si>
  <si>
    <t>ОАО "Оборонпром"</t>
  </si>
  <si>
    <t>ОАО "Росэлектроника"</t>
  </si>
  <si>
    <t>ОАО "НПО "Высокоточные комплексы"</t>
  </si>
  <si>
    <t>ОАО "РТ-Авто"</t>
  </si>
  <si>
    <t>ОАО "РТ-Биотехпром"</t>
  </si>
  <si>
    <t>ОАО "РТ-Химкомпозит"</t>
  </si>
  <si>
    <t>АО "Технодинамика"</t>
  </si>
  <si>
    <t>ОАО "Швабе"</t>
  </si>
  <si>
    <t>ОАО "КРЭТ"</t>
  </si>
  <si>
    <t>ОАО "Концерн Калашников"</t>
  </si>
  <si>
    <t>ОАО "НПК "Техмаш"</t>
  </si>
  <si>
    <t>Общая сумма закупок, руб.</t>
  </si>
  <si>
    <t>Корпорация</t>
  </si>
  <si>
    <t>Холдинги</t>
  </si>
  <si>
    <t>ОПУ</t>
  </si>
  <si>
    <t>ГК "РОСТЕХ"</t>
  </si>
  <si>
    <t>0100</t>
  </si>
  <si>
    <t>ОАО "НПО"Высокоточные комплексы"</t>
  </si>
  <si>
    <t>0200</t>
  </si>
  <si>
    <t>ОАО "Концерн "Калашников"</t>
  </si>
  <si>
    <t>0300</t>
  </si>
  <si>
    <t>0400</t>
  </si>
  <si>
    <t>ОАО Росэлектроника</t>
  </si>
  <si>
    <t>0500</t>
  </si>
  <si>
    <t>0600</t>
  </si>
  <si>
    <t>ОАО "РТ-АВТО"</t>
  </si>
  <si>
    <t>0700</t>
  </si>
  <si>
    <t>АО "НПК "Техмаш"</t>
  </si>
  <si>
    <t>0800</t>
  </si>
  <si>
    <t>0900</t>
  </si>
  <si>
    <t>1000</t>
  </si>
  <si>
    <t>АО "РТ-Химкомпозит"</t>
  </si>
  <si>
    <t>1100</t>
  </si>
  <si>
    <t>ОАО "Концерн "Авиационное оборудование"</t>
  </si>
  <si>
    <t>1200</t>
  </si>
  <si>
    <t>ОАО "ОПК"Обронпром"</t>
  </si>
  <si>
    <t>1300</t>
  </si>
  <si>
    <t>1400</t>
  </si>
  <si>
    <t>АО "Технололгии безопасности"</t>
  </si>
  <si>
    <t>1500</t>
  </si>
  <si>
    <t>ОАО "Вертолеты России"</t>
  </si>
  <si>
    <t>1600</t>
  </si>
  <si>
    <t>ОАО "ОДК"</t>
  </si>
  <si>
    <t xml:space="preserve">ООО "РТ-СоцСтрой" </t>
  </si>
  <si>
    <t>ОАО "КБП"</t>
  </si>
  <si>
    <t>0201</t>
  </si>
  <si>
    <t>ОАО "НИТИ"Прогресс"</t>
  </si>
  <si>
    <t>0301</t>
  </si>
  <si>
    <t>ОАО "ВНИИАЛМАЗ"</t>
  </si>
  <si>
    <t>0401</t>
  </si>
  <si>
    <t>АЗС</t>
  </si>
  <si>
    <t>0501</t>
  </si>
  <si>
    <t>ОАО Концерн  "Вега"</t>
  </si>
  <si>
    <t>0601</t>
  </si>
  <si>
    <t>ОАО "КБ по РМ и АФ"</t>
  </si>
  <si>
    <t>0701</t>
  </si>
  <si>
    <t>ОАО "НИИИ"</t>
  </si>
  <si>
    <t>0801</t>
  </si>
  <si>
    <t>ОАО "НИЦ "Атом"</t>
  </si>
  <si>
    <t>0901</t>
  </si>
  <si>
    <t>ОАО "ЗОМЗ"</t>
  </si>
  <si>
    <t>1001</t>
  </si>
  <si>
    <t>ОАО "ОНПП"Технология"</t>
  </si>
  <si>
    <t>1101</t>
  </si>
  <si>
    <t>ОАО "КЭМЗ"</t>
  </si>
  <si>
    <t>1201</t>
  </si>
  <si>
    <t>ОАО "НПО"Квант</t>
  </si>
  <si>
    <t>1401</t>
  </si>
  <si>
    <t>ЗАО "РТ-Охрана"</t>
  </si>
  <si>
    <t>1501</t>
  </si>
  <si>
    <t>ОАО "Московский вертолетный завод им. М.Л. Миля"</t>
  </si>
  <si>
    <t>1601</t>
  </si>
  <si>
    <t>ООО "ПХ"Автокомпоненты"</t>
  </si>
  <si>
    <t>ООО "Автоград-Водоканал"</t>
  </si>
  <si>
    <t>ОАО "Кбточмаш им. А.Э.Нудельмана"</t>
  </si>
  <si>
    <t>0202</t>
  </si>
  <si>
    <t>ОАО "ИМЗ"</t>
  </si>
  <si>
    <t>0302</t>
  </si>
  <si>
    <t>ОАО НИПТИ "Микрон"</t>
  </si>
  <si>
    <t>0402</t>
  </si>
  <si>
    <t>Гран</t>
  </si>
  <si>
    <t>0502</t>
  </si>
  <si>
    <t>ОАО "НПП "Рубин"</t>
  </si>
  <si>
    <t>0602</t>
  </si>
  <si>
    <t>ОАО "НИКТИД"</t>
  </si>
  <si>
    <t>0702</t>
  </si>
  <si>
    <t>ОАО "ГосНИИ "Кристалл"</t>
  </si>
  <si>
    <t>0802</t>
  </si>
  <si>
    <t>ОАО "ВСКБТ"</t>
  </si>
  <si>
    <t>0902</t>
  </si>
  <si>
    <t>ОАО "НИТИОМ ВНЦ "ГОИ им. С.И.Вавилова"</t>
  </si>
  <si>
    <t>1002</t>
  </si>
  <si>
    <t>ОАО "ВНИИСВ"</t>
  </si>
  <si>
    <t>1102</t>
  </si>
  <si>
    <t>ОАО "УАПО "Гидравлика"</t>
  </si>
  <si>
    <t>1202</t>
  </si>
  <si>
    <t>ОАО "БЭМЗ"</t>
  </si>
  <si>
    <t>1402</t>
  </si>
  <si>
    <t>ЗАО "РТ-Пожарная безопасность"</t>
  </si>
  <si>
    <t>1502</t>
  </si>
  <si>
    <t>ОАО "Камов"</t>
  </si>
  <si>
    <t>1602</t>
  </si>
  <si>
    <t>ОАО "ММЗ"Вперед"</t>
  </si>
  <si>
    <t xml:space="preserve">ФГУП "Государственный научно-исследовательский институт горнохимического сырья" </t>
  </si>
  <si>
    <t>ОАО "Сафоновский завод "Гидрометприбор"</t>
  </si>
  <si>
    <t>0203</t>
  </si>
  <si>
    <t>ОАО "КБАЛ имени Л.Н. Кошкина"</t>
  </si>
  <si>
    <t>0303</t>
  </si>
  <si>
    <t>ОАО "УНИАТ"</t>
  </si>
  <si>
    <t>0403</t>
  </si>
  <si>
    <t>НИИЭМП</t>
  </si>
  <si>
    <t>0503</t>
  </si>
  <si>
    <t>ОАО "МНИИИС"</t>
  </si>
  <si>
    <t>0603</t>
  </si>
  <si>
    <t>ОАО "ФИИЦ М"</t>
  </si>
  <si>
    <t>0703</t>
  </si>
  <si>
    <t>ОАО "НМЗ "Искра"</t>
  </si>
  <si>
    <t>0803</t>
  </si>
  <si>
    <t>ОАО "ГосНИИсинтебелок"</t>
  </si>
  <si>
    <t>0903</t>
  </si>
  <si>
    <t>ОАО "НПО"Оптика"</t>
  </si>
  <si>
    <t>1003</t>
  </si>
  <si>
    <t>ФГУП "ГНИИХТЭОС"</t>
  </si>
  <si>
    <t>1103</t>
  </si>
  <si>
    <t>ОАО "УАПО"</t>
  </si>
  <si>
    <t>1203</t>
  </si>
  <si>
    <t>ОАО "ВНИИ "Градиент"</t>
  </si>
  <si>
    <t>1403</t>
  </si>
  <si>
    <t>ООО "ЧОП РТО-Гард"</t>
  </si>
  <si>
    <t>1503</t>
  </si>
  <si>
    <t>ОАО "СМПП"</t>
  </si>
  <si>
    <t>1603</t>
  </si>
  <si>
    <t>ООО "ВО ВНЕШНЕТОРГСЕРВИС"</t>
  </si>
  <si>
    <t>ОАО "Нефтегазавтоматика"</t>
  </si>
  <si>
    <t>ОАО"НПК"КБМ"</t>
  </si>
  <si>
    <t>0204</t>
  </si>
  <si>
    <t>ООО "СМЗ"</t>
  </si>
  <si>
    <t>0404</t>
  </si>
  <si>
    <t>ГДС Электрон</t>
  </si>
  <si>
    <t>0504</t>
  </si>
  <si>
    <t>ОАО "РЗП"</t>
  </si>
  <si>
    <t>0604</t>
  </si>
  <si>
    <t>ОАО "Автодизель"</t>
  </si>
  <si>
    <t>0704</t>
  </si>
  <si>
    <t>ОАО "ЛМЗ им. К.Либкнехта"</t>
  </si>
  <si>
    <t>0804</t>
  </si>
  <si>
    <t>ОАО "Кожа"</t>
  </si>
  <si>
    <t>0904</t>
  </si>
  <si>
    <t>ОАО "Швабе-Фотоприбор"</t>
  </si>
  <si>
    <t>1004</t>
  </si>
  <si>
    <t>ОАО "ММЭЗ-КТ"</t>
  </si>
  <si>
    <t>1104</t>
  </si>
  <si>
    <t>ОАО "Уфимское НПП "Молния"</t>
  </si>
  <si>
    <t>1204</t>
  </si>
  <si>
    <t>ОАО "КБ "СВЯЗЬ"</t>
  </si>
  <si>
    <t>1404</t>
  </si>
  <si>
    <t>ЗАО "РТ-Технологии защиты"</t>
  </si>
  <si>
    <t>1504</t>
  </si>
  <si>
    <t>ОАО "Редуктор-ПМ"</t>
  </si>
  <si>
    <t>1604</t>
  </si>
  <si>
    <t>ОАО "Национальный центр технологического перевооружения предприятий оборонно-промышленного комплекса"</t>
  </si>
  <si>
    <t>ОАО "Авиатехприемка"</t>
  </si>
  <si>
    <t>ОАО "ВНИИ "Сигнал"</t>
  </si>
  <si>
    <t>0205</t>
  </si>
  <si>
    <t>ЗАО "Инструментальный завод- ПМ"</t>
  </si>
  <si>
    <t>0405</t>
  </si>
  <si>
    <t>ИТТиП</t>
  </si>
  <si>
    <t>0505</t>
  </si>
  <si>
    <t>ОАО "КБ"Луч"</t>
  </si>
  <si>
    <t>0605</t>
  </si>
  <si>
    <t>ОАО "ТМЗ"</t>
  </si>
  <si>
    <t>0705</t>
  </si>
  <si>
    <t>ОАО "ЧПО им. В.И.Чапаева"</t>
  </si>
  <si>
    <t>0805</t>
  </si>
  <si>
    <t>ОАО"МПО "Металлист"</t>
  </si>
  <si>
    <t>0905</t>
  </si>
  <si>
    <t>Открытое акционерное общество "Швабе-Фотосистемы"</t>
  </si>
  <si>
    <t>1005</t>
  </si>
  <si>
    <t>ОАО "ВУХИН"</t>
  </si>
  <si>
    <t>1105</t>
  </si>
  <si>
    <t>ОАО "Авиаагрегат"</t>
  </si>
  <si>
    <t>1205</t>
  </si>
  <si>
    <t>ОАО "КЗРТА"</t>
  </si>
  <si>
    <t>1405</t>
  </si>
  <si>
    <t>ОАО "ВСК"</t>
  </si>
  <si>
    <t>1605</t>
  </si>
  <si>
    <t>ЗАО "ИнвестСтрой"</t>
  </si>
  <si>
    <t>ОАО "Рособоронэкспорт"</t>
  </si>
  <si>
    <t>ОАО "ВМЗ"</t>
  </si>
  <si>
    <t>0206</t>
  </si>
  <si>
    <t>ЗАО "РЭМОС-ПМ"</t>
  </si>
  <si>
    <t>0406</t>
  </si>
  <si>
    <t>НИИМашиностроения</t>
  </si>
  <si>
    <t>0506</t>
  </si>
  <si>
    <t>ОАО "ВНИИ "ЭТАЛОН"</t>
  </si>
  <si>
    <t>0606</t>
  </si>
  <si>
    <t>ОАО"НПО "Электромашина"</t>
  </si>
  <si>
    <t>0706</t>
  </si>
  <si>
    <t>ОАО "РМЗ "Енисей"</t>
  </si>
  <si>
    <t>0806</t>
  </si>
  <si>
    <t xml:space="preserve">ОАО "НИИмедполимер" </t>
  </si>
  <si>
    <t>0906</t>
  </si>
  <si>
    <t>ОАО "ВОМЗ"</t>
  </si>
  <si>
    <t>1006</t>
  </si>
  <si>
    <t>ОАО "УНИХИМ с ОЗ"</t>
  </si>
  <si>
    <t>1106</t>
  </si>
  <si>
    <t>ОАО "МЗ"Маяк"</t>
  </si>
  <si>
    <t>1206</t>
  </si>
  <si>
    <t>ОАО "КНИРТИ"</t>
  </si>
  <si>
    <t>1406</t>
  </si>
  <si>
    <t>ОАО "Роствертол"</t>
  </si>
  <si>
    <t>1606</t>
  </si>
  <si>
    <t>ООО "Оборонпромфинанс"</t>
  </si>
  <si>
    <t>ООО "ТД "Альпенстарс 2002"</t>
  </si>
  <si>
    <t>ОАО "САЗ"</t>
  </si>
  <si>
    <t>0207</t>
  </si>
  <si>
    <t>ООО "ВО "Станкоимпорт"</t>
  </si>
  <si>
    <t>0407</t>
  </si>
  <si>
    <t>НПО Бином</t>
  </si>
  <si>
    <t>0507</t>
  </si>
  <si>
    <t>ОАО "НИИ "Кулон"</t>
  </si>
  <si>
    <t>0607</t>
  </si>
  <si>
    <t>ОАО "ПОЗиС"</t>
  </si>
  <si>
    <t>0807</t>
  </si>
  <si>
    <t>ОАО "НИИР"</t>
  </si>
  <si>
    <t>0907</t>
  </si>
  <si>
    <t>ОАО "Швабе - Оборона и Защита"</t>
  </si>
  <si>
    <t>1007</t>
  </si>
  <si>
    <t>ФГУП "ВНИИТВЧ"</t>
  </si>
  <si>
    <t>1107</t>
  </si>
  <si>
    <t>ОАО "Иркутский НИАТ"</t>
  </si>
  <si>
    <t>1207</t>
  </si>
  <si>
    <t>ОАО "НИИ "Экран"</t>
  </si>
  <si>
    <t>1407</t>
  </si>
  <si>
    <t>ООО "ЦЗЛ ВИ"</t>
  </si>
  <si>
    <t>1607</t>
  </si>
  <si>
    <t>ООО "УК "Вересейская 29"</t>
  </si>
  <si>
    <t>ООО "Региональная авиация"</t>
  </si>
  <si>
    <t>ОАО "ЦНИИАГ"</t>
  </si>
  <si>
    <t>0208</t>
  </si>
  <si>
    <t>ОАО "РТ-Станкоинструмент"</t>
  </si>
  <si>
    <t>0408</t>
  </si>
  <si>
    <t>Топаз</t>
  </si>
  <si>
    <t>0508</t>
  </si>
  <si>
    <t>ОАО "ИМЦ Концерна "Вега"</t>
  </si>
  <si>
    <t>0608</t>
  </si>
  <si>
    <t>ОАО "ЦКТБП"</t>
  </si>
  <si>
    <t>0808</t>
  </si>
  <si>
    <t>ОАО "Резинпроект"</t>
  </si>
  <si>
    <t>0908</t>
  </si>
  <si>
    <t>ОАО "Швабе - Приборы"</t>
  </si>
  <si>
    <t>1008</t>
  </si>
  <si>
    <t>ОАО "Союзхимэкспорт"</t>
  </si>
  <si>
    <t>1108</t>
  </si>
  <si>
    <t>ОАО "НПП Старт им. А.И.Яскина"</t>
  </si>
  <si>
    <t>1208</t>
  </si>
  <si>
    <t>ОАО "НИИ СИИС"</t>
  </si>
  <si>
    <t>1408</t>
  </si>
  <si>
    <t>ОАО "Новосибирский авиаремонтный завод"</t>
  </si>
  <si>
    <t>1608</t>
  </si>
  <si>
    <t>ОАО "МОНА"</t>
  </si>
  <si>
    <t>ОАО"Серпуховской завод "Металист"</t>
  </si>
  <si>
    <t>0209</t>
  </si>
  <si>
    <t>ОАО "ВНИИИНСТРУМЕНТ"</t>
  </si>
  <si>
    <t>0409</t>
  </si>
  <si>
    <t>НПП ТФП ОСТЕРМ СПБ</t>
  </si>
  <si>
    <t>0509</t>
  </si>
  <si>
    <t>ОАО "ЧРЗ "Полет"</t>
  </si>
  <si>
    <t>0609</t>
  </si>
  <si>
    <t>ОАО "КМЗ"</t>
  </si>
  <si>
    <t>0809</t>
  </si>
  <si>
    <t>ОАО "Швабе - Технологическая лаборатория"</t>
  </si>
  <si>
    <t>1009</t>
  </si>
  <si>
    <t>ОАО "Химтрейд"</t>
  </si>
  <si>
    <t>1109</t>
  </si>
  <si>
    <t>ОАО НПП "Респиратор"</t>
  </si>
  <si>
    <t>1209</t>
  </si>
  <si>
    <t>ОАО "РЗ "Прибор"</t>
  </si>
  <si>
    <t>1409</t>
  </si>
  <si>
    <t>ООО "Международные вертолетные программы"</t>
  </si>
  <si>
    <t>1609</t>
  </si>
  <si>
    <t>АО "ДААЗ"</t>
  </si>
  <si>
    <t>ООО "РТ-Энергоэффективность"</t>
  </si>
  <si>
    <t>ОАО "СКБ"Турбина"</t>
  </si>
  <si>
    <t>0210</t>
  </si>
  <si>
    <t>ОАО "ВНИИавтогенмаш"</t>
  </si>
  <si>
    <t>0410</t>
  </si>
  <si>
    <t>НИИЭИ</t>
  </si>
  <si>
    <t>0510</t>
  </si>
  <si>
    <t>ОАО "Опытный завод "Интеграл"</t>
  </si>
  <si>
    <t>0610</t>
  </si>
  <si>
    <t>ОАО "Центромашпроект"</t>
  </si>
  <si>
    <t>0810</t>
  </si>
  <si>
    <t>ОАО "НПО ГИПО"</t>
  </si>
  <si>
    <t>1010</t>
  </si>
  <si>
    <t>ОАО "Химпром"</t>
  </si>
  <si>
    <t>1110</t>
  </si>
  <si>
    <t>ОАО "Уфаавиапроект"</t>
  </si>
  <si>
    <t>1210</t>
  </si>
  <si>
    <t>ОАО "БСКБ"</t>
  </si>
  <si>
    <t>1410</t>
  </si>
  <si>
    <t>ООО "Вертолетные системы"</t>
  </si>
  <si>
    <t>1610</t>
  </si>
  <si>
    <t>АО "СААЗ"</t>
  </si>
  <si>
    <t>ОАО "Ротор"</t>
  </si>
  <si>
    <t>0211</t>
  </si>
  <si>
    <t>ОАО "ВО "Станкоимпорт"</t>
  </si>
  <si>
    <t>0411</t>
  </si>
  <si>
    <t>НИИМА Прогресс</t>
  </si>
  <si>
    <t>0511</t>
  </si>
  <si>
    <t>ОАО "НИЦЭВТ"</t>
  </si>
  <si>
    <t>0611</t>
  </si>
  <si>
    <t>ОАО "СоюзпромНИИпроект"</t>
  </si>
  <si>
    <t>0811</t>
  </si>
  <si>
    <t>ОАО "НИИ "Полюс" им. М.Ф.Стельмаха</t>
  </si>
  <si>
    <t>1011</t>
  </si>
  <si>
    <t>ОАО "Оргминудобрения"</t>
  </si>
  <si>
    <t>1111</t>
  </si>
  <si>
    <t>ОАО "Ульяновский Гипроавиапром"</t>
  </si>
  <si>
    <t>1211</t>
  </si>
  <si>
    <t>ОАО "Микротехника"</t>
  </si>
  <si>
    <t>1411</t>
  </si>
  <si>
    <t>ООО "Обслуживающая компания "ЛИК"</t>
  </si>
  <si>
    <t>1611</t>
  </si>
  <si>
    <t>АО "СМЗ"</t>
  </si>
  <si>
    <t>ООО "Страховой брокер "РТ-Страхование"</t>
  </si>
  <si>
    <t>ОАО "Тулаточмаш"</t>
  </si>
  <si>
    <t>0212</t>
  </si>
  <si>
    <t>ОАО "Ульяновский НИАТ"</t>
  </si>
  <si>
    <t>0412</t>
  </si>
  <si>
    <t>НПП Исток им. Шокина</t>
  </si>
  <si>
    <t>0512</t>
  </si>
  <si>
    <t>ОАО "НИИ "Вектор"</t>
  </si>
  <si>
    <t>0612</t>
  </si>
  <si>
    <t>ОАО "Пермгипромашпром"</t>
  </si>
  <si>
    <t>0812</t>
  </si>
  <si>
    <t>ОАО "ГОИ имени С.И.Вавилова"</t>
  </si>
  <si>
    <t>1012</t>
  </si>
  <si>
    <t>ОАО "ВНИИЛТЕКМАШ"</t>
  </si>
  <si>
    <t>1112</t>
  </si>
  <si>
    <t>ОАО "МЗЭМ"</t>
  </si>
  <si>
    <t>1212</t>
  </si>
  <si>
    <t>ОАО "ТЗ "Садко"</t>
  </si>
  <si>
    <t>1412</t>
  </si>
  <si>
    <t>ООО "ВР "Литейное производство"</t>
  </si>
  <si>
    <t>1612</t>
  </si>
  <si>
    <t>ОАО "ОАТ"</t>
  </si>
  <si>
    <t>Негосударственный пенсионный фонд "Первый промышленный альянс"</t>
  </si>
  <si>
    <t>ОАО "ТОЗ"</t>
  </si>
  <si>
    <t>0213</t>
  </si>
  <si>
    <t>ОАО "ВНИТИ ЭМ"</t>
  </si>
  <si>
    <t>0413</t>
  </si>
  <si>
    <t>НПП Пульсар</t>
  </si>
  <si>
    <t>0513</t>
  </si>
  <si>
    <t>ОАО "Завод "Энергия"</t>
  </si>
  <si>
    <t>0613</t>
  </si>
  <si>
    <t>ОАО "ВТМЗ"</t>
  </si>
  <si>
    <t>0813</t>
  </si>
  <si>
    <t>ОАО "НЦЛСК "Астрофизика"</t>
  </si>
  <si>
    <t>1013</t>
  </si>
  <si>
    <t>ФГУП "Каменскхимкомбинат"</t>
  </si>
  <si>
    <t>1113</t>
  </si>
  <si>
    <t>ОАО "НПО "Молния"</t>
  </si>
  <si>
    <t>1213</t>
  </si>
  <si>
    <t>ОАО "НПО "Радиоэлектроника" им. В.И.Шимко"</t>
  </si>
  <si>
    <t>1413</t>
  </si>
  <si>
    <t>ООО "ВР Лопасное производство"</t>
  </si>
  <si>
    <t>1613</t>
  </si>
  <si>
    <t>ООО "СП"Нельша"</t>
  </si>
  <si>
    <t>ООО "Забайкальское горнорудное предприятие"</t>
  </si>
  <si>
    <t>ОАО "ЦКБА"</t>
  </si>
  <si>
    <t>0214</t>
  </si>
  <si>
    <t>ОАО "ООПЗ "Нефтехимавтоматика"</t>
  </si>
  <si>
    <t>0414</t>
  </si>
  <si>
    <t xml:space="preserve">НИИВТ им.С.А. Векшинского </t>
  </si>
  <si>
    <t>0514</t>
  </si>
  <si>
    <t>ОАО "КНИИТМУ"</t>
  </si>
  <si>
    <t>0614</t>
  </si>
  <si>
    <t>ОАО "НПП "Темп"</t>
  </si>
  <si>
    <t>0814</t>
  </si>
  <si>
    <t>ОАО "Швабе-Исследования"</t>
  </si>
  <si>
    <t>1014</t>
  </si>
  <si>
    <t>ООО "НКМ"</t>
  </si>
  <si>
    <t>1114</t>
  </si>
  <si>
    <t>ОАО "НИИТМ"</t>
  </si>
  <si>
    <t>1214</t>
  </si>
  <si>
    <t>ОАО "КНИТИ ВТ"</t>
  </si>
  <si>
    <t>1414</t>
  </si>
  <si>
    <t>ООО "ХелиПорт"</t>
  </si>
  <si>
    <t>1614</t>
  </si>
  <si>
    <t>ООО "МТ-Пропеллер-Рус"</t>
  </si>
  <si>
    <t>ОАО "АВТОВАЗТРАНС"</t>
  </si>
  <si>
    <t>ОАО "АК"Туламашзавод"</t>
  </si>
  <si>
    <t>0215</t>
  </si>
  <si>
    <t>ООО "Станкоинжиниринг"</t>
  </si>
  <si>
    <t>0415</t>
  </si>
  <si>
    <t>НИИЭМ</t>
  </si>
  <si>
    <t>0515</t>
  </si>
  <si>
    <t>ОАО "ДКБА"</t>
  </si>
  <si>
    <t>0615</t>
  </si>
  <si>
    <t>ОАО "Завод "Пластмасс"</t>
  </si>
  <si>
    <t>0815</t>
  </si>
  <si>
    <t>ОАО "НПО "Орион"</t>
  </si>
  <si>
    <t>1015</t>
  </si>
  <si>
    <t xml:space="preserve"> ООО "ЦУНА"Химкомпозит"</t>
  </si>
  <si>
    <t>1115</t>
  </si>
  <si>
    <t>ОАО "ЛСЗ"</t>
  </si>
  <si>
    <t>1215</t>
  </si>
  <si>
    <t>ОАО "НИИРС и ИСЭ"</t>
  </si>
  <si>
    <t>1415</t>
  </si>
  <si>
    <t>ООО "ВТС-ТРАНС"</t>
  </si>
  <si>
    <t>ООО "АТ-Спецтехнология "</t>
  </si>
  <si>
    <t>ОАО «Завод имени В.А. Дегтярева»</t>
  </si>
  <si>
    <t>0216</t>
  </si>
  <si>
    <t>НЗПП с ОКБ</t>
  </si>
  <si>
    <t>0516</t>
  </si>
  <si>
    <t>ОАО "НИИ "Аргон"</t>
  </si>
  <si>
    <t>0616</t>
  </si>
  <si>
    <t>ОАО "КНИИМ"</t>
  </si>
  <si>
    <t>0816</t>
  </si>
  <si>
    <t>ОАО "ПО"УОМЗ"</t>
  </si>
  <si>
    <t>1016</t>
  </si>
  <si>
    <t>ОАО "Алтайхимпром"</t>
  </si>
  <si>
    <t>1116</t>
  </si>
  <si>
    <t>ОАО "НИИ парашютостроения"</t>
  </si>
  <si>
    <t>1216</t>
  </si>
  <si>
    <t>ОАО "ППО ЭВТ"</t>
  </si>
  <si>
    <t>1416</t>
  </si>
  <si>
    <t>ОАО "Центр авиационной медицины"</t>
  </si>
  <si>
    <t>ОАО "Тульский патронный завод"</t>
  </si>
  <si>
    <t>0217</t>
  </si>
  <si>
    <t>Спецмагнит</t>
  </si>
  <si>
    <t>0517</t>
  </si>
  <si>
    <t>ОАО "МНИРТИ"</t>
  </si>
  <si>
    <t>0617</t>
  </si>
  <si>
    <t>ОАО "НПП"Краснознаменец"</t>
  </si>
  <si>
    <t>0817</t>
  </si>
  <si>
    <t>ООО "Швабе-Капитал"</t>
  </si>
  <si>
    <t>1017</t>
  </si>
  <si>
    <t>ОАО "НИТС"</t>
  </si>
  <si>
    <t>1117</t>
  </si>
  <si>
    <t>ООО "ЦУНА "АВИАЦИОННОЕ
ОБОРУДОВАНИЕ - ДЕВЕЛОПМЕНТ"</t>
  </si>
  <si>
    <t>1217</t>
  </si>
  <si>
    <t>ОА "КПКБ"</t>
  </si>
  <si>
    <t>1417</t>
  </si>
  <si>
    <t>ОАО "Центральная больница экспертизы летно-испытательного состава"</t>
  </si>
  <si>
    <t>ОАО "Нытва"</t>
  </si>
  <si>
    <t>0218</t>
  </si>
  <si>
    <t>ВО Электронинторг</t>
  </si>
  <si>
    <t>0518</t>
  </si>
  <si>
    <t>ОАО "МРТИ РАН"</t>
  </si>
  <si>
    <t>0618</t>
  </si>
  <si>
    <t>ОАО "Серовский механический завод"</t>
  </si>
  <si>
    <t>0818</t>
  </si>
  <si>
    <t>1018</t>
  </si>
  <si>
    <t>ОАО "МКПК"Универсал"</t>
  </si>
  <si>
    <t>1218</t>
  </si>
  <si>
    <t>ОАО "Автоматика"</t>
  </si>
  <si>
    <t>1418</t>
  </si>
  <si>
    <t xml:space="preserve">ОАО "РТ-Металлургия" </t>
  </si>
  <si>
    <t>АО "Щегловский вал"</t>
  </si>
  <si>
    <t>0219</t>
  </si>
  <si>
    <t>СЭП</t>
  </si>
  <si>
    <t>0519</t>
  </si>
  <si>
    <t>ОАО "НИИТАП"</t>
  </si>
  <si>
    <t>0619</t>
  </si>
  <si>
    <t>ОАО "НИИПМ"</t>
  </si>
  <si>
    <t>0819</t>
  </si>
  <si>
    <t>ОАО "ЛЗОС"</t>
  </si>
  <si>
    <t>1019</t>
  </si>
  <si>
    <t>ОАО "МПО им. И.Румянцева"</t>
  </si>
  <si>
    <t>1219</t>
  </si>
  <si>
    <t>ОАО НПЦ "САПСАН"</t>
  </si>
  <si>
    <t>1419</t>
  </si>
  <si>
    <t>ОАО "Всероссийский научно-исследовательский институт по осушению месторождений полезных ископаемых, защите инженерных сооружений от обводнения, специальным горным работам, геомеханике, геофизике, гидротехнике, геологии и маркшейдерскому делу"</t>
  </si>
  <si>
    <t>0220</t>
  </si>
  <si>
    <t>ЦКБ Дейтон</t>
  </si>
  <si>
    <t>0520</t>
  </si>
  <si>
    <t>ОАО "СКБ "Топаз"</t>
  </si>
  <si>
    <t>0620</t>
  </si>
  <si>
    <t>ОАО "Завод имени М.И.Калинина"</t>
  </si>
  <si>
    <t>0820</t>
  </si>
  <si>
    <t>ОАО "Московкий машиностроительный завод "Знамя"</t>
  </si>
  <si>
    <t>1220</t>
  </si>
  <si>
    <t>ОА "ОКБ КП"</t>
  </si>
  <si>
    <t>1420</t>
  </si>
  <si>
    <t>ОАО "Главный информационно-вычислительный центр металлургии "Центринформ"</t>
  </si>
  <si>
    <t>ЦКБ РМ</t>
  </si>
  <si>
    <t>0521</t>
  </si>
  <si>
    <t>ОАО "Концерн "Созвездие"</t>
  </si>
  <si>
    <t>0621</t>
  </si>
  <si>
    <t>ОАО "НПО "СПЛАВ"</t>
  </si>
  <si>
    <t>0821</t>
  </si>
  <si>
    <t>ОАО "Московский машиностроительный завод "Рассвет"</t>
  </si>
  <si>
    <t>1221</t>
  </si>
  <si>
    <t>ОАО "ННПО имени М.В.Фрунзе"</t>
  </si>
  <si>
    <t>1421</t>
  </si>
  <si>
    <t>ОАО "Проектно-конструкторское бюро металлургической теплотехники и энерготехнологии цветной металлургии"</t>
  </si>
  <si>
    <t>НПП Алмаз</t>
  </si>
  <si>
    <t>0522</t>
  </si>
  <si>
    <t>ОАО "ВНИИ "Вега"</t>
  </si>
  <si>
    <t>0622</t>
  </si>
  <si>
    <t>ОАО "БХЗ им. 50-летия СССР"</t>
  </si>
  <si>
    <t>0822</t>
  </si>
  <si>
    <t>ОАО "ГИПРОНИИАВИАПРОМ"</t>
  </si>
  <si>
    <t>1222</t>
  </si>
  <si>
    <t xml:space="preserve">ОАО "КБ завода "Россия" </t>
  </si>
  <si>
    <t>1422</t>
  </si>
  <si>
    <t>ОАО "Щербинская типография"</t>
  </si>
  <si>
    <t>ЦНИТИ Техномаш</t>
  </si>
  <si>
    <t>0523</t>
  </si>
  <si>
    <t>ОАО "КБОР"</t>
  </si>
  <si>
    <t>0623</t>
  </si>
  <si>
    <t>ОАО "НИИЭП"</t>
  </si>
  <si>
    <t>0823</t>
  </si>
  <si>
    <t>ОАО "БЛМЗ"</t>
  </si>
  <si>
    <t>1223</t>
  </si>
  <si>
    <t>ОАО "Курский завод "МАЯК"</t>
  </si>
  <si>
    <t>1423</t>
  </si>
  <si>
    <t>ОАО "90 экспериментальный завод"</t>
  </si>
  <si>
    <t>Концерн "Орион"</t>
  </si>
  <si>
    <t>0524</t>
  </si>
  <si>
    <t>ОАО "Алмаз"</t>
  </si>
  <si>
    <t>0624</t>
  </si>
  <si>
    <t>ОАО "НЗИВ"</t>
  </si>
  <si>
    <t>0824</t>
  </si>
  <si>
    <t>ОАО "2МПЗ"</t>
  </si>
  <si>
    <t>1224</t>
  </si>
  <si>
    <t>ОАО "Компания"РИТМ"</t>
  </si>
  <si>
    <t>1424</t>
  </si>
  <si>
    <t>ОАО "Проектмашдеталь"</t>
  </si>
  <si>
    <t>ОмПО Иртыш</t>
  </si>
  <si>
    <t>0525</t>
  </si>
  <si>
    <t>ОАО "ВЦКБ "Полюс"</t>
  </si>
  <si>
    <t>0625</t>
  </si>
  <si>
    <t>ОАО "НПО"Прибор"</t>
  </si>
  <si>
    <t>0825</t>
  </si>
  <si>
    <t>ОАО "СМЗ"</t>
  </si>
  <si>
    <t>1225</t>
  </si>
  <si>
    <t>ОАО "ФНЦП "ННИПИ "Кварц" имени А.П.Горшкова"</t>
  </si>
  <si>
    <t>1425</t>
  </si>
  <si>
    <t>ОАО "Томский радиотехнический завод"</t>
  </si>
  <si>
    <t>КЗТА</t>
  </si>
  <si>
    <t>0526</t>
  </si>
  <si>
    <t>ОАО "КПЗ "Каскад"</t>
  </si>
  <si>
    <t>0626</t>
  </si>
  <si>
    <t>ОАО "БПО"Сибприбормаш"</t>
  </si>
  <si>
    <t>0826</t>
  </si>
  <si>
    <t>ОАО "Опытное конструкторское бюро "Кристалл"</t>
  </si>
  <si>
    <t>1226</t>
  </si>
  <si>
    <t>ОАО "СКБ РИАП"</t>
  </si>
  <si>
    <t>1426</t>
  </si>
  <si>
    <t>ОАО "Вторметмаш"</t>
  </si>
  <si>
    <t>БСКБ Восток</t>
  </si>
  <si>
    <t>0527</t>
  </si>
  <si>
    <t>ОАО "ТНИИР "Эфир"</t>
  </si>
  <si>
    <t>0627</t>
  </si>
  <si>
    <t>ОАО "Нижнеломовский электромеханический завод"</t>
  </si>
  <si>
    <t>0827</t>
  </si>
  <si>
    <t>ОАО "ВЭЛКОНТ"</t>
  </si>
  <si>
    <t>1227</t>
  </si>
  <si>
    <t>ОАО "УЦМ"</t>
  </si>
  <si>
    <t>1427</t>
  </si>
  <si>
    <t>ОАО "Металлист"</t>
  </si>
  <si>
    <t>КЭМЗ</t>
  </si>
  <si>
    <t>0528</t>
  </si>
  <si>
    <t>ОАО "КБ"Селена"</t>
  </si>
  <si>
    <t>0628</t>
  </si>
  <si>
    <t>ОАО "Саратовский завод приборных устройств"</t>
  </si>
  <si>
    <t>0828</t>
  </si>
  <si>
    <t>ОАО "Электропривод"</t>
  </si>
  <si>
    <t>1228</t>
  </si>
  <si>
    <t>ОАО "КБАС"</t>
  </si>
  <si>
    <t>1428</t>
  </si>
  <si>
    <t>Октава</t>
  </si>
  <si>
    <t>0529</t>
  </si>
  <si>
    <t>ОАО "НПП "Старт"</t>
  </si>
  <si>
    <t>0629</t>
  </si>
  <si>
    <t>ОАО "Сигнал"</t>
  </si>
  <si>
    <t>0829</t>
  </si>
  <si>
    <t>ОАО "Гидроагрегат"</t>
  </si>
  <si>
    <t>1229</t>
  </si>
  <si>
    <t>ОАО "УППО"</t>
  </si>
  <si>
    <t>1429</t>
  </si>
  <si>
    <t xml:space="preserve">ОПЗ им. Козицкого </t>
  </si>
  <si>
    <t>0530</t>
  </si>
  <si>
    <t>ОАО "ТЗ "Октябрь"</t>
  </si>
  <si>
    <t>0630</t>
  </si>
  <si>
    <t>ОАО "НИТИ им. П.И.Снегирева"</t>
  </si>
  <si>
    <t>0830</t>
  </si>
  <si>
    <t>ОАО "Агрегат"</t>
  </si>
  <si>
    <t>1230</t>
  </si>
  <si>
    <t>ОАО "Концерн "Авионика"</t>
  </si>
  <si>
    <t>1430</t>
  </si>
  <si>
    <t>ОАО "Ремонтно-строительное специализированное управление металлургии"</t>
  </si>
  <si>
    <t>НПП Связь</t>
  </si>
  <si>
    <t>0531</t>
  </si>
  <si>
    <t>ОАО "ТЗ "Ревтруд"</t>
  </si>
  <si>
    <t>0631</t>
  </si>
  <si>
    <t>ОАО "СЭМЗ"</t>
  </si>
  <si>
    <t>0831</t>
  </si>
  <si>
    <t>ОАО "гидроавтоматика"</t>
  </si>
  <si>
    <t>1231</t>
  </si>
  <si>
    <t>ОАО "ЖРЗ"</t>
  </si>
  <si>
    <t>1431</t>
  </si>
  <si>
    <t xml:space="preserve">ОАО "Экономика и технология цветных металлов" 
подлежит </t>
  </si>
  <si>
    <t>НПП Кант</t>
  </si>
  <si>
    <t>0532</t>
  </si>
  <si>
    <t>ОАО "НПП "Волна"</t>
  </si>
  <si>
    <t>0632</t>
  </si>
  <si>
    <t>ОАО "Соликамский завод "Урал"</t>
  </si>
  <si>
    <t>0832</t>
  </si>
  <si>
    <t>ОАО "СЭГЗ"</t>
  </si>
  <si>
    <t>1232</t>
  </si>
  <si>
    <t>ОАО "НПП "ЭлТом"</t>
  </si>
  <si>
    <t>1432</t>
  </si>
  <si>
    <t>ОАО "Завод "Сибсельмаш-Спецтехника"</t>
  </si>
  <si>
    <t>ВО МАшприборинторг</t>
  </si>
  <si>
    <t>0533</t>
  </si>
  <si>
    <t>ОАО "НИИССУ"</t>
  </si>
  <si>
    <t>0633</t>
  </si>
  <si>
    <t>ОАО "ХЗ"Планта"</t>
  </si>
  <si>
    <t>0833</t>
  </si>
  <si>
    <t>ОАО "Научно-производственное предприятие "Звезда"</t>
  </si>
  <si>
    <t>1233</t>
  </si>
  <si>
    <t>ОАО "ИСИ"Взлет"</t>
  </si>
  <si>
    <t>1433</t>
  </si>
  <si>
    <t xml:space="preserve">ОАО "Новосибирское производственное объединение "Луч" </t>
  </si>
  <si>
    <t>БРЗ</t>
  </si>
  <si>
    <t>0534</t>
  </si>
  <si>
    <t>ОАО "НИИЭТ"</t>
  </si>
  <si>
    <t>0634</t>
  </si>
  <si>
    <t>ОАО "Ново-Вятка"</t>
  </si>
  <si>
    <t>0834</t>
  </si>
  <si>
    <t>ОАО "СКБИМ"</t>
  </si>
  <si>
    <t>1234</t>
  </si>
  <si>
    <t>ОАО "НИИАО"</t>
  </si>
  <si>
    <t>1434</t>
  </si>
  <si>
    <t>ОАО "Сибтекстильмаш. Спецтехника. Сервис"</t>
  </si>
  <si>
    <t>Концерн "Сириус"</t>
  </si>
  <si>
    <t>0535</t>
  </si>
  <si>
    <t>ОАО "Завод "Тамбоваппарат"</t>
  </si>
  <si>
    <t>0635</t>
  </si>
  <si>
    <t>ОАО "Нововятский механический завод"</t>
  </si>
  <si>
    <t>0835</t>
  </si>
  <si>
    <t>ОАО  "Звук"</t>
  </si>
  <si>
    <t>1235</t>
  </si>
  <si>
    <t>ОАО "Радиоприборснаб"</t>
  </si>
  <si>
    <t>1435</t>
  </si>
  <si>
    <t xml:space="preserve">ОАО "Новосибирское производственное объединение "Сибсельмаш" </t>
  </si>
  <si>
    <t>ТНИИ Проект</t>
  </si>
  <si>
    <t>0536</t>
  </si>
  <si>
    <t>ОАО "Рязанский радиозавод"</t>
  </si>
  <si>
    <t>0636</t>
  </si>
  <si>
    <t>ОАО "ФНПЦ"НИИ прикладной химии"</t>
  </si>
  <si>
    <t>0836</t>
  </si>
  <si>
    <t>ОАО "Электроавтомат"</t>
  </si>
  <si>
    <t>1236</t>
  </si>
  <si>
    <t>ФГУП "Санкт-Петербургское ОКБ "Электроавтоматика"</t>
  </si>
  <si>
    <t>1436</t>
  </si>
  <si>
    <t xml:space="preserve">ОАО "Инструментальный завод "Сибсельмаш" - </t>
  </si>
  <si>
    <t>НИИТ</t>
  </si>
  <si>
    <t>0537</t>
  </si>
  <si>
    <t>ОАО "Янтарь"</t>
  </si>
  <si>
    <t>0637</t>
  </si>
  <si>
    <t>ОАО "МПЗ"</t>
  </si>
  <si>
    <t>0837</t>
  </si>
  <si>
    <t>ОАО "Поволжский научно-исследовательский институт материалов и технологий авиационных двигателей"</t>
  </si>
  <si>
    <t>1237</t>
  </si>
  <si>
    <t>ОАО "НИИАП"</t>
  </si>
  <si>
    <t>1437</t>
  </si>
  <si>
    <t>ОАО "Специальное конструкторско-технологическое бюро радиооборудования"</t>
  </si>
  <si>
    <t>КЗРН</t>
  </si>
  <si>
    <t>0538</t>
  </si>
  <si>
    <t>ОАО "Системы управления"</t>
  </si>
  <si>
    <t>0638</t>
  </si>
  <si>
    <t>ОАО "КХЗ"</t>
  </si>
  <si>
    <t>0838</t>
  </si>
  <si>
    <t>ОАО "НТК Ленэлектронмаш"</t>
  </si>
  <si>
    <t>1438</t>
  </si>
  <si>
    <t xml:space="preserve">ОАО "Авиапромналадка" </t>
  </si>
  <si>
    <t>НИО ЦИТ Петрокомета</t>
  </si>
  <si>
    <t>0539</t>
  </si>
  <si>
    <t>ОАО "КРЭМЗ"</t>
  </si>
  <si>
    <t>0639</t>
  </si>
  <si>
    <t>ОАО "Расчет"</t>
  </si>
  <si>
    <t>0839</t>
  </si>
  <si>
    <t>ОАО "Томское производственное объединение "Контур"</t>
  </si>
  <si>
    <t>1439</t>
  </si>
  <si>
    <t>ОАО "Научно-исследовательский институт технологии"</t>
  </si>
  <si>
    <t>НИИ СВТ</t>
  </si>
  <si>
    <t>0540</t>
  </si>
  <si>
    <t>ОАО "Концерн "Системпром"</t>
  </si>
  <si>
    <t>0640</t>
  </si>
  <si>
    <t>ОАО "НИМИ"</t>
  </si>
  <si>
    <t>0840</t>
  </si>
  <si>
    <t>ОАО "НИИ Электроагрегат"</t>
  </si>
  <si>
    <t>1440</t>
  </si>
  <si>
    <t>ОАО "Колюбакинский игольный завод"</t>
  </si>
  <si>
    <t>НТЦ Интернавигация</t>
  </si>
  <si>
    <t>0541</t>
  </si>
  <si>
    <t>ОАО "НИИ "Нептун"</t>
  </si>
  <si>
    <t>0641</t>
  </si>
  <si>
    <t>ФГУП "ГИКП"Ритм"</t>
  </si>
  <si>
    <t>0841</t>
  </si>
  <si>
    <t>1441</t>
  </si>
  <si>
    <t>ОАО "Научно-производственная организация технологии и специального технологического оборудования"</t>
  </si>
  <si>
    <t>НИИПТ Растр</t>
  </si>
  <si>
    <t>0542</t>
  </si>
  <si>
    <t>ОАО "НИИИТ"</t>
  </si>
  <si>
    <t>0642</t>
  </si>
  <si>
    <t>ОАО "НПП"Дельта"</t>
  </si>
  <si>
    <t>0842</t>
  </si>
  <si>
    <t>ОАО "Концерн "Авиаприборостроение"</t>
  </si>
  <si>
    <t>1442</t>
  </si>
  <si>
    <t>ОАО "Перовский опытный завод "Нестандартмаш"</t>
  </si>
  <si>
    <t>Информакустика</t>
  </si>
  <si>
    <t>0543</t>
  </si>
  <si>
    <t>ОАО "НИИ "Масштаб"</t>
  </si>
  <si>
    <t>0643</t>
  </si>
  <si>
    <t>ОАО "Машзавод "Штамп"</t>
  </si>
  <si>
    <t>0843</t>
  </si>
  <si>
    <t>ОАО "КАО"</t>
  </si>
  <si>
    <t>1443</t>
  </si>
  <si>
    <t>ОАО "Ресурсная фирма "Станкоснаб"</t>
  </si>
  <si>
    <t>СПКБ СУ</t>
  </si>
  <si>
    <t>0544</t>
  </si>
  <si>
    <t>ОАО "НИИ "Рубин"</t>
  </si>
  <si>
    <t>0644</t>
  </si>
  <si>
    <t>ФГУП "НИИ "Поиск"</t>
  </si>
  <si>
    <t>0844</t>
  </si>
  <si>
    <t>ОАО "ТНИИС"</t>
  </si>
  <si>
    <t>1444</t>
  </si>
  <si>
    <t xml:space="preserve">ОАО "Техмашкомплекс" </t>
  </si>
  <si>
    <t>СКБ ВТ</t>
  </si>
  <si>
    <t>0545</t>
  </si>
  <si>
    <t>ОАО "НПО "Импульс"</t>
  </si>
  <si>
    <t>0645</t>
  </si>
  <si>
    <t>ОАО "НПО"Базальт"</t>
  </si>
  <si>
    <t>0845</t>
  </si>
  <si>
    <t>ОАО "ГРПЗ"</t>
  </si>
  <si>
    <t>1445</t>
  </si>
  <si>
    <t xml:space="preserve">ОАО "Техника и технология товаров" </t>
  </si>
  <si>
    <t>НИЦ Кристалл</t>
  </si>
  <si>
    <t>0546</t>
  </si>
  <si>
    <t>ОАО "НПП "Полет"</t>
  </si>
  <si>
    <t>0646</t>
  </si>
  <si>
    <t>ФГУП "ЗСВ"Эластик"</t>
  </si>
  <si>
    <t>0846</t>
  </si>
  <si>
    <t>ОАО "НТЦ "ССГО"</t>
  </si>
  <si>
    <t>1446</t>
  </si>
  <si>
    <t xml:space="preserve">ОАО "Дальавиа" </t>
  </si>
  <si>
    <t>Радиозавод</t>
  </si>
  <si>
    <t>0547</t>
  </si>
  <si>
    <t>ОАО "НПЦ "Вигстар"</t>
  </si>
  <si>
    <t>0647</t>
  </si>
  <si>
    <t>ОАО "АОМЗ"</t>
  </si>
  <si>
    <t>0847</t>
  </si>
  <si>
    <t>ОАО "МРЗ "ТЕМП"</t>
  </si>
  <si>
    <t>1447</t>
  </si>
  <si>
    <t xml:space="preserve">ОАО "КАВМИНВОДЫАВИА" </t>
  </si>
  <si>
    <t>НИИВЦ Контакт</t>
  </si>
  <si>
    <t>0548</t>
  </si>
  <si>
    <t>ОАО "НИИАА"</t>
  </si>
  <si>
    <t>0648</t>
  </si>
  <si>
    <t>ОАО "Краснозаводский химический завод"</t>
  </si>
  <si>
    <t>0848</t>
  </si>
  <si>
    <t>1448</t>
  </si>
  <si>
    <t>ЗАО "Научно-производственный центр "Реструктуризация и новые программы"</t>
  </si>
  <si>
    <t>Супертел ДАЛС</t>
  </si>
  <si>
    <t>0549</t>
  </si>
  <si>
    <t>ОАО "Интелтех"</t>
  </si>
  <si>
    <t>0649</t>
  </si>
  <si>
    <t>ОАО "ФНТЦ"Информхиммаш"</t>
  </si>
  <si>
    <t>0849</t>
  </si>
  <si>
    <t>ОАО "Радий"</t>
  </si>
  <si>
    <t>1449</t>
  </si>
  <si>
    <t>ООО "Центр управления непрофильными активами "Авиационное оборудование - Девелопмент"</t>
  </si>
  <si>
    <t>ОАО "Научно-производственный комплекс "Красная Заря"</t>
  </si>
  <si>
    <t>0650</t>
  </si>
  <si>
    <t>ОАО "ЦНКБ"</t>
  </si>
  <si>
    <t>0850</t>
  </si>
  <si>
    <t>ОАО "Радиоприбор"</t>
  </si>
  <si>
    <t>1450</t>
  </si>
  <si>
    <t>ООО "Центр управления непрофильными активами "Комплексные решения управления активами"</t>
  </si>
  <si>
    <t>АО"ЦНИИ ЭИСУ"</t>
  </si>
  <si>
    <t>0651</t>
  </si>
  <si>
    <t>АО "Техмашсервис"</t>
  </si>
  <si>
    <t>0851</t>
  </si>
  <si>
    <t>АО "УКБП"</t>
  </si>
  <si>
    <t>1451</t>
  </si>
  <si>
    <t>ООО "Центр управления непрофильными активами "КРЭТ"</t>
  </si>
  <si>
    <t>ОАО "МКБ Компас"</t>
  </si>
  <si>
    <t>0652</t>
  </si>
  <si>
    <t>ОАО "Тульский научно- исследовательский технологический институт "</t>
  </si>
  <si>
    <t>0852</t>
  </si>
  <si>
    <t>ОАО "УПЗ"</t>
  </si>
  <si>
    <t>1452</t>
  </si>
  <si>
    <t>ООО "Центр управления непрофильными активами "НПО "Высокоточные комплексы"</t>
  </si>
  <si>
    <t>ОАО "НПП "Радиосвязь"</t>
  </si>
  <si>
    <t>0653</t>
  </si>
  <si>
    <t>ОАО"Смоленский завод радиодеталей "</t>
  </si>
  <si>
    <t>0853</t>
  </si>
  <si>
    <t>ОАО "УТЕС"</t>
  </si>
  <si>
    <t>1453</t>
  </si>
  <si>
    <t>ООО "Центр управления непрофильными активами "НПО "ИЖМАШ"</t>
  </si>
  <si>
    <t>ОАО "Научно-координаторский центр "Новые технологии"</t>
  </si>
  <si>
    <t>0654</t>
  </si>
  <si>
    <t>ОАО "Балакиревский механический завод"</t>
  </si>
  <si>
    <t>0854</t>
  </si>
  <si>
    <t>ОАО "Авиаприбор- Холдинг"</t>
  </si>
  <si>
    <t>1454</t>
  </si>
  <si>
    <t>ООО "Центр управления непрофильными активами "ОПК "ОБОРОНПРОМ"</t>
  </si>
  <si>
    <t>Институт электронных управляющих машин им. И.С. Брука</t>
  </si>
  <si>
    <t>0655</t>
  </si>
  <si>
    <t>ОАО "Полимер"</t>
  </si>
  <si>
    <t>0855</t>
  </si>
  <si>
    <t>ОАО "Корпорация "Фазатрон- НИИР"</t>
  </si>
  <si>
    <t>1455</t>
  </si>
  <si>
    <t>ООО "Центр управления непрофильными активами "ХИМКОМПОЗИТ"</t>
  </si>
  <si>
    <t>ОАО "Славгородский завод радиоаппаратуры"</t>
  </si>
  <si>
    <t>0656</t>
  </si>
  <si>
    <t>ОАО "Орский машиностроительный завод"</t>
  </si>
  <si>
    <t>0856</t>
  </si>
  <si>
    <t>ЗАО "Фазатрон-ВМЗ"</t>
  </si>
  <si>
    <t>1456</t>
  </si>
  <si>
    <t>ООО "Центр управления непрофильными активами "РТ-БИОТЕХПРОМ"</t>
  </si>
  <si>
    <t>Завод "ЛУЧ"</t>
  </si>
  <si>
    <t>0657</t>
  </si>
  <si>
    <t>ОАО "Ковровский машиностроительный завод"</t>
  </si>
  <si>
    <t>0857</t>
  </si>
  <si>
    <t>ЗАО "НПЦ"Алмаз-Фазатрон"</t>
  </si>
  <si>
    <t>1457</t>
  </si>
  <si>
    <t>ОАО "Фирма "ЭВМ комплект"</t>
  </si>
  <si>
    <t>Электросигнал</t>
  </si>
  <si>
    <t>0658</t>
  </si>
  <si>
    <t>Федеральный научно-производственный центр "Станкомаш"</t>
  </si>
  <si>
    <t>0858</t>
  </si>
  <si>
    <t>ОАО "РПКБ"</t>
  </si>
  <si>
    <t>1458</t>
  </si>
  <si>
    <t>ОАО "Национальный экологический оператор"</t>
  </si>
  <si>
    <t>ОАО "Техноприбор"</t>
  </si>
  <si>
    <t>1459</t>
  </si>
  <si>
    <t xml:space="preserve">ОАО "Стрелковые комплексы"  </t>
  </si>
  <si>
    <t>ОАО "МИЭА"</t>
  </si>
  <si>
    <t>1460</t>
  </si>
  <si>
    <t>ОАО "РТ-Проектные технологии "</t>
  </si>
  <si>
    <t>ОАО "Измеритель"</t>
  </si>
  <si>
    <t>1461</t>
  </si>
  <si>
    <t>ООО "РТ-Капитал"</t>
  </si>
  <si>
    <t>ОАО "ТЗ Электроприбор"</t>
  </si>
  <si>
    <t>1462</t>
  </si>
  <si>
    <t>ЗАО "ЭйрЮнион"</t>
  </si>
  <si>
    <t>ОАО "Альметивский завод "Радиоприбор"</t>
  </si>
  <si>
    <t>1463</t>
  </si>
  <si>
    <t>ОАО "Авиакомпания"</t>
  </si>
  <si>
    <t>ОАО "Аэроприбор-Восход"</t>
  </si>
  <si>
    <t>1464</t>
  </si>
  <si>
    <t>ОАО "Транспортно-выставочный комплекс "Россия"</t>
  </si>
  <si>
    <t>ОАО "Авиаавтоматика" им. В.В. Тарасова"</t>
  </si>
  <si>
    <t>1465</t>
  </si>
  <si>
    <t>ООО "РТ-Интеллектэкспорт"</t>
  </si>
  <si>
    <t>ОАО "КБПА"</t>
  </si>
  <si>
    <t>1466</t>
  </si>
  <si>
    <t>ОАО "ВО"Технопромэкспорт"</t>
  </si>
  <si>
    <t>ООО "Национальная имунобиологическая компания"</t>
  </si>
  <si>
    <t>ОАО "Банк Российская финансовая Корпорация"</t>
  </si>
  <si>
    <t xml:space="preserve">ОАО "Научно-исследовательский и проектно-конструкторский институт металлургической теплотехники, цветной металлургии и огнеупоров" </t>
  </si>
  <si>
    <t xml:space="preserve">ОАО "Промимпекс" </t>
  </si>
  <si>
    <t>Расширенный план централизованных (консолидированных) закупок</t>
  </si>
  <si>
    <t>Перечень заказчиков</t>
  </si>
  <si>
    <t>Сведения о количестве и общей стоимости договоров, заключенных по результатам закупки продукции (сумма строк 1.1, 1.2., 1.3.), в т. ч.:</t>
  </si>
  <si>
    <t>Сведения о количестве (лотах) и общей стоимости официально размещенных в ЕИС извещений о проведении конкурентных процедур закупок (суммарный показатель НМЦ по лотам)</t>
  </si>
  <si>
    <t>Дата открытия доступа к заявкам/вскрытия конвертов</t>
  </si>
  <si>
    <t>Сведения о количестве (лотах) и общей стоимости официально размещенных в ЕИС извещений о проведении конкурентных процедур закупок (суммарный показатель НМЦ по лотам), признанных по итогам несостоявшимися (сумма строк 3.1, 3.2, 3.4.), в т. ч.:</t>
  </si>
  <si>
    <t>по результатам закупки, в соответствии с: п. 7.2.4 Положения о закупке (для заказчиков I группы); п. 7.2.5 Положения о закупке (для заказчиков II группы)</t>
  </si>
  <si>
    <t>на ETPRF.ru</t>
  </si>
  <si>
    <t>на иных электронных торговых площадках</t>
  </si>
  <si>
    <t>по результатам закупок, участниками которых являлись любые участники процедуры закупки, в том числе субъекты МСП</t>
  </si>
  <si>
    <t>6.3.</t>
  </si>
  <si>
    <t>Сведения о количестве и общей стоимости договоров, заключенных с субъектами МСП (сумма строк  6.1-6.3), в т. ч.:</t>
  </si>
  <si>
    <t>по результатам закупок, которые проводились только для субъектов МСП</t>
  </si>
  <si>
    <t>по результатам закупок, в отношении участников которых было установлено требование о привлечении к исполнению договора субподрядчиков (соисполнителей) из числа субъектов МСП</t>
  </si>
  <si>
    <t>ОАО "Улан-Удэнский авиационный завод"</t>
  </si>
  <si>
    <t>ПАО "Казанский вертолетный завод"</t>
  </si>
  <si>
    <t>ОАО "Кумертауское авиационное производственное предприятие"</t>
  </si>
  <si>
    <t>ОАО "Арсеньевская авиационная компания "Прогресс" им. Н.И. Сазыкина"</t>
  </si>
  <si>
    <t>1615</t>
  </si>
  <si>
    <t>1616</t>
  </si>
  <si>
    <t>1617</t>
  </si>
  <si>
    <t>1618</t>
  </si>
  <si>
    <t>Прочие организации Корпорации</t>
  </si>
  <si>
    <t>45000000000</t>
  </si>
  <si>
    <t>услуги должны быть оказаны качественно, в установленные сроки.</t>
  </si>
  <si>
    <t>не применимо</t>
  </si>
  <si>
    <t>г.Москва</t>
  </si>
  <si>
    <t>300 000 Российских рублей</t>
  </si>
  <si>
    <t>Статья затрат 926000 «Накладные расходы»</t>
  </si>
  <si>
    <t>нет</t>
  </si>
  <si>
    <t>850 000 Российских рублей</t>
  </si>
  <si>
    <t xml:space="preserve">  1 779 800 Российских рублей</t>
  </si>
  <si>
    <t>закупаемая продукция должна соответствовать целевому назначению; быть своевременно предоставлена;</t>
  </si>
  <si>
    <t>796</t>
  </si>
  <si>
    <t>шт</t>
  </si>
  <si>
    <t xml:space="preserve">на 2016 год </t>
  </si>
  <si>
    <t>74.13.1</t>
  </si>
  <si>
    <t xml:space="preserve">                 УСЛ ЕД</t>
  </si>
  <si>
    <t xml:space="preserve">1.00  </t>
  </si>
  <si>
    <t>Сентябрь 2016</t>
  </si>
  <si>
    <t>0618-00039</t>
  </si>
  <si>
    <t>0618-00040</t>
  </si>
  <si>
    <t>834 800,2 Российских рублей</t>
  </si>
  <si>
    <t>800 000 Российских рублей</t>
  </si>
  <si>
    <t xml:space="preserve">                                      Май 2016</t>
  </si>
  <si>
    <t>1.01</t>
  </si>
  <si>
    <t xml:space="preserve">    апрель 2017г</t>
  </si>
  <si>
    <t>Начальник отдела закупок (отдел 60) Разумов Дмитрий Вячеславович, тел. +7 9150515867</t>
  </si>
  <si>
    <t>74.12</t>
  </si>
  <si>
    <t>М692</t>
  </si>
  <si>
    <t>DK</t>
  </si>
  <si>
    <t>2900000 </t>
  </si>
  <si>
    <t xml:space="preserve">796
</t>
  </si>
  <si>
    <t xml:space="preserve">Штука
</t>
  </si>
  <si>
    <t xml:space="preserve">1
</t>
  </si>
  <si>
    <t>Москва</t>
  </si>
  <si>
    <t>16100000 Российский рубль</t>
  </si>
  <si>
    <t>Акционерное общество "Научно-исследовательский институт приборостроения имени В.В. Тихомирова"</t>
  </si>
  <si>
    <t>НТЦ-4</t>
  </si>
  <si>
    <t>май 2016</t>
  </si>
  <si>
    <t>KA</t>
  </si>
  <si>
    <t>0618-00041</t>
  </si>
  <si>
    <t>4 680 373 Российских рублей</t>
  </si>
  <si>
    <t>Февраль, 2016</t>
  </si>
  <si>
    <t>служба 55</t>
  </si>
  <si>
    <t>0618-00042</t>
  </si>
  <si>
    <t>2 185 000 Российских рублей</t>
  </si>
  <si>
    <t>декабрь 2016</t>
  </si>
  <si>
    <t>32.20.2</t>
  </si>
  <si>
    <t>26.30</t>
  </si>
  <si>
    <t>Члены Закупочной комиссии:</t>
  </si>
  <si>
    <t>Подписи:</t>
  </si>
  <si>
    <t xml:space="preserve">Председатель закупочной комиссии: </t>
  </si>
  <si>
    <t>___________</t>
  </si>
  <si>
    <t xml:space="preserve"> / В.В.Павленко/                      </t>
  </si>
  <si>
    <t>Члены закупочной комиссии:</t>
  </si>
  <si>
    <t>/ А.С.Сериков /</t>
  </si>
  <si>
    <t>/ А.Н.Фатьянов /</t>
  </si>
  <si>
    <t>/ С.В. Коноплев/</t>
  </si>
  <si>
    <t>/ А.П. Мороз/</t>
  </si>
  <si>
    <t>(Руководитель профильного структурного подразделения заказчика по вопросам финансово-экономической деятельности)</t>
  </si>
  <si>
    <t>Начальник отдела закупок</t>
  </si>
  <si>
    <t xml:space="preserve"> / Д.В.Разумов/                      </t>
  </si>
  <si>
    <t>Утверждаю:</t>
  </si>
  <si>
    <t xml:space="preserve">Генеральный директор АО "МРТИ РАН" </t>
  </si>
  <si>
    <t xml:space="preserve"> / А.В. Бакуменко/                      </t>
  </si>
  <si>
    <t>Февраль 2016</t>
  </si>
  <si>
    <t>Апрель, 2016</t>
  </si>
  <si>
    <t>0618-00039 Поставка «Гидроакустической системы высокой точности для обнаружения и сопровождения малоразмерных подводных объектов в т.ч. комплект мишеней»</t>
  </si>
  <si>
    <t>0618-00040 Услуги аудиторской организации для осуществления обязательного ежегодного аудита бухгалтерской (финансовой) отчетности АО «МРТИ РАН» в 2016г</t>
  </si>
  <si>
    <t>0618-00041 Выполнение работ по эксплуатации и техническому обслуживанию внешних и внутренних сетей и оборудования систем теплоснабжения, водоснабжения, водоотведения, электроснабжения, вентиляции и кондиционирования воздуха, оборудования и сетей районной тепловой станции, производственных и административных зданий и сооружений</t>
  </si>
  <si>
    <t>0618-00042 Поставка цифровой АТС</t>
  </si>
  <si>
    <t>0618-00043</t>
  </si>
  <si>
    <t>1 000 000 Российских рублей</t>
  </si>
  <si>
    <t>0618-00039/1</t>
  </si>
  <si>
    <t xml:space="preserve"> 0618-00039/1 Определение рыночной стоимости ежемесячной арендной платы нежилых помещений </t>
  </si>
  <si>
    <t>Апрель, 2017</t>
  </si>
  <si>
    <t>АО "РТ-Информ"</t>
  </si>
  <si>
    <t xml:space="preserve">АО НПО "УВТ" </t>
  </si>
  <si>
    <t>м</t>
  </si>
  <si>
    <t>0618-00044</t>
  </si>
  <si>
    <t>0618-00045</t>
  </si>
  <si>
    <t>0618-00046</t>
  </si>
  <si>
    <t>0618-00047</t>
  </si>
  <si>
    <t>0618-00048</t>
  </si>
  <si>
    <t>0618-00049</t>
  </si>
  <si>
    <t>0618-00050</t>
  </si>
  <si>
    <t>0618-00051</t>
  </si>
  <si>
    <t>0618-00052</t>
  </si>
  <si>
    <t>0618-00053</t>
  </si>
  <si>
    <t>0618-00054</t>
  </si>
  <si>
    <t>0618-00055</t>
  </si>
  <si>
    <t>0618-00056</t>
  </si>
  <si>
    <t>0618-00057</t>
  </si>
  <si>
    <t>0618-00058</t>
  </si>
  <si>
    <t>Директор НТЦ-10 А.И Шаповалов тел.8 495 315 6368</t>
  </si>
  <si>
    <t>Директор НТЦ-4 В.Н.Захаров</t>
  </si>
  <si>
    <t>0618-00044 Оказание услуг по ответственному хранению (2 года)</t>
  </si>
  <si>
    <t>0618-00045 оказание услуг по проведению инспекционного контроля подтверждения сертификата соответствия</t>
  </si>
  <si>
    <t>0618-00047 Поставка конденсатора КПИ 14-60 прямоугольного</t>
  </si>
  <si>
    <t>0618-00048 Поставка ленты из аморфного сплава 2НСР тип П, 20мм</t>
  </si>
  <si>
    <t>0618-00046 оказание услуг по оспариванию кадастровой стоимости</t>
  </si>
  <si>
    <t>0618-00049 Поставка провода высоковольтного ВНМЭШ-0,5</t>
  </si>
  <si>
    <t>0618-00050 Поставка кабеля радиочастотного РК 75-7-22</t>
  </si>
  <si>
    <t>0618-00051 Поставка комплекта дроссельных  развязок УВЕИ.681226.001</t>
  </si>
  <si>
    <t>0618-00052 Поставка гидрофона погружного ВС 311(датчик низких амплитуд)</t>
  </si>
  <si>
    <t>0618-00053 Поставка преобразователя Н634-1wm c кабелем (датчик средних амплитуд)</t>
  </si>
  <si>
    <t>0618-00054 Поставка тест- мишени УВЕИ.756626.001(002)</t>
  </si>
  <si>
    <t>0618-00055 Поставка соли морской</t>
  </si>
  <si>
    <t>0618-00056 Поставка узла управления ШАГТ.468332.001</t>
  </si>
  <si>
    <t>0618-00057 Поставка разрядного контура</t>
  </si>
  <si>
    <t xml:space="preserve"> 0618-00058 Изготовление и поставка инжекторов электронов в количестве  2 (двух) штук с катодно - подогревательными узлами в количестве 5 (пять) штук для каждого инжектора</t>
  </si>
  <si>
    <t>006</t>
  </si>
  <si>
    <t>500 000 Российских рублей</t>
  </si>
  <si>
    <t>240 000 Российских рублей</t>
  </si>
  <si>
    <t>3 000 000 Российских рублей</t>
  </si>
  <si>
    <t>540 000 Российских рублей</t>
  </si>
  <si>
    <t>250 000 Российских рублей</t>
  </si>
  <si>
    <t>150 000 Российских рублей</t>
  </si>
  <si>
    <t>230 000 Российских рублей</t>
  </si>
  <si>
    <t>360 000 Российских рублей</t>
  </si>
  <si>
    <t>2 400 000 Российских рублей</t>
  </si>
  <si>
    <t>1 117 248 Российских рублей</t>
  </si>
  <si>
    <t>450 000  Российских рублей</t>
  </si>
  <si>
    <t>450 000 Российских рублей</t>
  </si>
  <si>
    <t>7704810710</t>
  </si>
  <si>
    <t>74.1</t>
  </si>
  <si>
    <t>74.9</t>
  </si>
  <si>
    <t>52.10</t>
  </si>
  <si>
    <t>63.12</t>
  </si>
  <si>
    <t>74.30</t>
  </si>
  <si>
    <t>74.90</t>
  </si>
  <si>
    <t>69.10</t>
  </si>
  <si>
    <t>74.11</t>
  </si>
  <si>
    <t>27.90</t>
  </si>
  <si>
    <t>51.12</t>
  </si>
  <si>
    <t>51.14</t>
  </si>
  <si>
    <r>
      <t xml:space="preserve">0618-00043 Оказание услуг по организации и проведению  конкурентных процедур закупок </t>
    </r>
    <r>
      <rPr>
        <sz val="10"/>
        <color indexed="8"/>
        <rFont val="Calibri"/>
        <family val="2"/>
        <charset val="204"/>
      </rPr>
      <t xml:space="preserve"> в соответствии с Единым положением о закупке Государственной корпорации «Ростех»</t>
    </r>
  </si>
  <si>
    <t>27.32</t>
  </si>
  <si>
    <t>24.10</t>
  </si>
  <si>
    <t>08.9</t>
  </si>
  <si>
    <t>Апрель, 2018</t>
  </si>
  <si>
    <t>Декабрь 2016</t>
  </si>
  <si>
    <t>Май 2016</t>
  </si>
  <si>
    <t>ноябрь 2016</t>
  </si>
  <si>
    <t>да</t>
  </si>
  <si>
    <t>7714787178</t>
  </si>
  <si>
    <t>493 414 Российских рублей</t>
  </si>
  <si>
    <t>Ярошенко В.Ф. начальник отдела №64 8(495)315-29-70</t>
  </si>
  <si>
    <t>ЗАО «Каскад-Телеком»</t>
  </si>
  <si>
    <t>7702353031</t>
  </si>
  <si>
    <t>dvrazumov@mail.ru</t>
  </si>
  <si>
    <t>Разумов Дмитрий Вячеславович 89150515867</t>
  </si>
  <si>
    <t xml:space="preserve">ЗАО АК "Арт-Аудит",  </t>
  </si>
  <si>
    <t>АО «НИИП имени В.В.Тихомирова»</t>
  </si>
  <si>
    <t xml:space="preserve">0618-00039 </t>
  </si>
  <si>
    <t xml:space="preserve">АО «НИЦЭВТ» </t>
  </si>
  <si>
    <t>102-888-ВОУ-16</t>
  </si>
  <si>
    <t>ООО «Центр Бизнес Инноваций»</t>
  </si>
  <si>
    <t>0618-00059</t>
  </si>
  <si>
    <t>788 040 Российских рублей</t>
  </si>
  <si>
    <t>Май, 2016</t>
  </si>
  <si>
    <t>добавлено 13.05.2016</t>
  </si>
  <si>
    <t>ООО "НПП "Медолит"</t>
  </si>
  <si>
    <t>7713262996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</si>
</sst>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#,##0.00_р_."/>
    <numFmt numFmtId="173" formatCode="[$-419]mmmm\ yyyy;@"/>
    <numFmt numFmtId="174" formatCode="#\ ###.00_р_."/>
    <numFmt numFmtId="175" formatCode="#\ ###\ ###\ ###\ ##0.00_р_.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1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0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 applyNumberFormat="0" applyFont="0" applyFill="0" applyBorder="0" applyAlignment="0" applyProtection="0"/>
    <xf numFmtId="0" fontId="21" fillId="0" borderId="0"/>
    <xf numFmtId="0" fontId="20" fillId="0" borderId="0" applyNumberFormat="0" applyFont="0" applyFill="0" applyBorder="0" applyAlignment="0" applyProtection="0"/>
    <xf numFmtId="9" fontId="4" fillId="0" borderId="0" applyFont="0" applyFill="0" applyBorder="0" applyAlignment="0" applyProtection="0"/>
  </cellStyleXfs>
  <cellXfs count="892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73" fontId="3" fillId="2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top" wrapText="1"/>
    </xf>
    <xf numFmtId="172" fontId="3" fillId="0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73" fontId="3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top" wrapText="1"/>
    </xf>
    <xf numFmtId="172" fontId="3" fillId="0" borderId="4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172" fontId="3" fillId="0" borderId="3" xfId="0" applyNumberFormat="1" applyFont="1" applyFill="1" applyBorder="1" applyAlignment="1">
      <alignment horizontal="justify" vertical="center" wrapText="1"/>
    </xf>
    <xf numFmtId="172" fontId="3" fillId="0" borderId="4" xfId="0" applyNumberFormat="1" applyFont="1" applyFill="1" applyBorder="1" applyAlignment="1">
      <alignment horizontal="justify" vertical="center" wrapText="1"/>
    </xf>
    <xf numFmtId="173" fontId="3" fillId="2" borderId="3" xfId="0" applyNumberFormat="1" applyFont="1" applyFill="1" applyBorder="1" applyAlignment="1">
      <alignment horizontal="center" vertical="top" wrapText="1"/>
    </xf>
    <xf numFmtId="173" fontId="3" fillId="2" borderId="4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vertical="center" wrapText="1"/>
    </xf>
    <xf numFmtId="173" fontId="7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vertical="center" wrapText="1"/>
    </xf>
    <xf numFmtId="173" fontId="7" fillId="0" borderId="13" xfId="0" applyNumberFormat="1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172" fontId="0" fillId="0" borderId="3" xfId="0" applyNumberFormat="1" applyFont="1" applyFill="1" applyBorder="1" applyAlignment="1">
      <alignment horizontal="center" vertical="center"/>
    </xf>
    <xf numFmtId="172" fontId="0" fillId="0" borderId="4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/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2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10" fontId="7" fillId="0" borderId="23" xfId="5" applyNumberFormat="1" applyFont="1" applyBorder="1" applyAlignment="1">
      <alignment horizontal="right" vertical="center"/>
    </xf>
    <xf numFmtId="10" fontId="7" fillId="0" borderId="23" xfId="5" applyNumberFormat="1" applyFont="1" applyBorder="1" applyAlignment="1">
      <alignment vertical="center"/>
    </xf>
    <xf numFmtId="9" fontId="7" fillId="4" borderId="24" xfId="0" applyNumberFormat="1" applyFont="1" applyFill="1" applyBorder="1" applyAlignment="1">
      <alignment horizontal="center" vertical="center" wrapText="1"/>
    </xf>
    <xf numFmtId="10" fontId="7" fillId="4" borderId="25" xfId="5" applyNumberFormat="1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center" vertical="center"/>
    </xf>
    <xf numFmtId="10" fontId="7" fillId="4" borderId="19" xfId="5" applyNumberFormat="1" applyFont="1" applyFill="1" applyBorder="1" applyAlignment="1">
      <alignment horizontal="right" vertical="center"/>
    </xf>
    <xf numFmtId="10" fontId="7" fillId="4" borderId="19" xfId="5" applyNumberFormat="1" applyFont="1" applyFill="1" applyBorder="1" applyAlignment="1">
      <alignment vertical="center"/>
    </xf>
    <xf numFmtId="0" fontId="7" fillId="5" borderId="18" xfId="0" applyFont="1" applyFill="1" applyBorder="1" applyAlignment="1">
      <alignment horizontal="center" vertical="center"/>
    </xf>
    <xf numFmtId="10" fontId="7" fillId="5" borderId="19" xfId="5" applyNumberFormat="1" applyFont="1" applyFill="1" applyBorder="1" applyAlignment="1">
      <alignment horizontal="right" vertical="center"/>
    </xf>
    <xf numFmtId="10" fontId="7" fillId="5" borderId="19" xfId="5" applyNumberFormat="1" applyFont="1" applyFill="1" applyBorder="1" applyAlignment="1">
      <alignment vertical="center"/>
    </xf>
    <xf numFmtId="0" fontId="8" fillId="4" borderId="26" xfId="0" applyFont="1" applyFill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right" wrapText="1"/>
    </xf>
    <xf numFmtId="0" fontId="8" fillId="5" borderId="26" xfId="0" applyFont="1" applyFill="1" applyBorder="1" applyAlignment="1">
      <alignment horizontal="right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9" fontId="7" fillId="0" borderId="24" xfId="0" applyNumberFormat="1" applyFont="1" applyBorder="1" applyAlignment="1">
      <alignment horizontal="center" vertical="center" wrapText="1"/>
    </xf>
    <xf numFmtId="9" fontId="7" fillId="0" borderId="25" xfId="5" applyFont="1" applyBorder="1" applyAlignment="1">
      <alignment horizontal="center" vertical="center" wrapText="1"/>
    </xf>
    <xf numFmtId="10" fontId="7" fillId="0" borderId="31" xfId="5" applyNumberFormat="1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1" xfId="0" applyFont="1" applyBorder="1" applyAlignment="1">
      <alignment horizontal="center" wrapText="1"/>
    </xf>
    <xf numFmtId="10" fontId="7" fillId="0" borderId="31" xfId="5" applyNumberFormat="1" applyFont="1" applyBorder="1" applyAlignment="1">
      <alignment horizontal="right" wrapText="1"/>
    </xf>
    <xf numFmtId="172" fontId="7" fillId="0" borderId="31" xfId="0" applyNumberFormat="1" applyFont="1" applyBorder="1" applyAlignment="1">
      <alignment horizontal="right" vertical="center" wrapText="1"/>
    </xf>
    <xf numFmtId="0" fontId="8" fillId="0" borderId="33" xfId="0" applyFont="1" applyFill="1" applyBorder="1" applyAlignment="1">
      <alignment horizontal="right" vertical="center" wrapText="1"/>
    </xf>
    <xf numFmtId="0" fontId="7" fillId="0" borderId="34" xfId="0" applyFont="1" applyFill="1" applyBorder="1" applyAlignment="1">
      <alignment horizontal="center" vertical="center"/>
    </xf>
    <xf numFmtId="10" fontId="7" fillId="0" borderId="35" xfId="5" applyNumberFormat="1" applyFont="1" applyFill="1" applyBorder="1" applyAlignment="1">
      <alignment horizontal="right" vertical="center"/>
    </xf>
    <xf numFmtId="172" fontId="7" fillId="0" borderId="34" xfId="0" applyNumberFormat="1" applyFont="1" applyFill="1" applyBorder="1" applyAlignment="1">
      <alignment horizontal="right" vertical="center"/>
    </xf>
    <xf numFmtId="10" fontId="7" fillId="0" borderId="35" xfId="5" applyNumberFormat="1" applyFont="1" applyFill="1" applyBorder="1" applyAlignment="1">
      <alignment vertical="center"/>
    </xf>
    <xf numFmtId="0" fontId="7" fillId="0" borderId="36" xfId="0" applyFont="1" applyBorder="1" applyAlignment="1">
      <alignment horizontal="justify" vertical="center" wrapText="1"/>
    </xf>
    <xf numFmtId="0" fontId="7" fillId="0" borderId="37" xfId="0" applyFont="1" applyBorder="1" applyAlignment="1">
      <alignment horizontal="justify" vertical="center" wrapText="1"/>
    </xf>
    <xf numFmtId="10" fontId="7" fillId="0" borderId="23" xfId="5" applyNumberFormat="1" applyFont="1" applyBorder="1" applyAlignment="1">
      <alignment wrapText="1"/>
    </xf>
    <xf numFmtId="0" fontId="7" fillId="4" borderId="18" xfId="0" applyFont="1" applyFill="1" applyBorder="1" applyAlignment="1">
      <alignment horizontal="center" wrapText="1"/>
    </xf>
    <xf numFmtId="9" fontId="7" fillId="4" borderId="19" xfId="0" applyNumberFormat="1" applyFont="1" applyFill="1" applyBorder="1" applyAlignment="1">
      <alignment wrapText="1"/>
    </xf>
    <xf numFmtId="9" fontId="7" fillId="4" borderId="38" xfId="5" applyFont="1" applyFill="1" applyBorder="1" applyAlignment="1">
      <alignment horizontal="right" wrapText="1"/>
    </xf>
    <xf numFmtId="10" fontId="7" fillId="4" borderId="19" xfId="0" applyNumberFormat="1" applyFont="1" applyFill="1" applyBorder="1" applyAlignment="1">
      <alignment wrapText="1"/>
    </xf>
    <xf numFmtId="0" fontId="7" fillId="4" borderId="18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0" fontId="7" fillId="0" borderId="40" xfId="5" applyNumberFormat="1" applyFont="1" applyBorder="1" applyAlignment="1">
      <alignment wrapText="1"/>
    </xf>
    <xf numFmtId="10" fontId="7" fillId="0" borderId="25" xfId="5" applyNumberFormat="1" applyFont="1" applyBorder="1" applyAlignment="1">
      <alignment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0" fontId="7" fillId="2" borderId="16" xfId="0" applyNumberFormat="1" applyFont="1" applyFill="1" applyBorder="1" applyAlignment="1">
      <alignment horizontal="right" vertical="center" wrapText="1"/>
    </xf>
    <xf numFmtId="10" fontId="8" fillId="2" borderId="17" xfId="0" applyNumberFormat="1" applyFont="1" applyFill="1" applyBorder="1" applyAlignment="1">
      <alignment horizontal="right" vertical="center" wrapText="1"/>
    </xf>
    <xf numFmtId="10" fontId="7" fillId="2" borderId="23" xfId="5" applyNumberFormat="1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/>
    </xf>
    <xf numFmtId="10" fontId="8" fillId="4" borderId="19" xfId="5" applyNumberFormat="1" applyFont="1" applyFill="1" applyBorder="1" applyAlignment="1">
      <alignment horizontal="right" vertical="center"/>
    </xf>
    <xf numFmtId="10" fontId="8" fillId="2" borderId="19" xfId="5" applyNumberFormat="1" applyFont="1" applyFill="1" applyBorder="1" applyAlignment="1">
      <alignment horizontal="right" vertical="center"/>
    </xf>
    <xf numFmtId="10" fontId="8" fillId="4" borderId="19" xfId="5" applyNumberFormat="1" applyFont="1" applyFill="1" applyBorder="1" applyAlignment="1">
      <alignment vertical="center"/>
    </xf>
    <xf numFmtId="0" fontId="8" fillId="5" borderId="18" xfId="0" applyFont="1" applyFill="1" applyBorder="1" applyAlignment="1">
      <alignment horizontal="center" vertical="center"/>
    </xf>
    <xf numFmtId="10" fontId="8" fillId="5" borderId="19" xfId="5" applyNumberFormat="1" applyFont="1" applyFill="1" applyBorder="1" applyAlignment="1">
      <alignment horizontal="right" vertical="center"/>
    </xf>
    <xf numFmtId="10" fontId="8" fillId="5" borderId="19" xfId="5" applyNumberFormat="1" applyFont="1" applyFill="1" applyBorder="1" applyAlignment="1">
      <alignment vertical="center"/>
    </xf>
    <xf numFmtId="10" fontId="8" fillId="2" borderId="17" xfId="0" applyNumberFormat="1" applyFont="1" applyFill="1" applyBorder="1" applyAlignment="1">
      <alignment horizontal="right" vertical="center"/>
    </xf>
    <xf numFmtId="9" fontId="8" fillId="4" borderId="19" xfId="5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10" fontId="7" fillId="0" borderId="23" xfId="5" applyNumberFormat="1" applyFont="1" applyBorder="1" applyAlignment="1">
      <alignment horizontal="right" vertical="center" wrapText="1"/>
    </xf>
    <xf numFmtId="10" fontId="8" fillId="4" borderId="19" xfId="0" applyNumberFormat="1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0" fontId="7" fillId="2" borderId="14" xfId="0" applyNumberFormat="1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center" vertical="center" wrapText="1"/>
    </xf>
    <xf numFmtId="10" fontId="7" fillId="2" borderId="46" xfId="0" applyNumberFormat="1" applyFont="1" applyFill="1" applyBorder="1" applyAlignment="1">
      <alignment horizontal="right" vertical="center" wrapText="1"/>
    </xf>
    <xf numFmtId="10" fontId="8" fillId="2" borderId="21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33" xfId="0" applyFont="1" applyBorder="1"/>
    <xf numFmtId="0" fontId="7" fillId="0" borderId="0" xfId="0" applyFont="1" applyBorder="1"/>
    <xf numFmtId="10" fontId="7" fillId="0" borderId="41" xfId="5" applyNumberFormat="1" applyFont="1" applyBorder="1"/>
    <xf numFmtId="10" fontId="7" fillId="0" borderId="42" xfId="5" applyNumberFormat="1" applyFont="1" applyBorder="1"/>
    <xf numFmtId="2" fontId="7" fillId="0" borderId="26" xfId="5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10" fontId="3" fillId="2" borderId="3" xfId="5" applyNumberFormat="1" applyFont="1" applyFill="1" applyBorder="1" applyAlignment="1">
      <alignment vertical="center" wrapText="1"/>
    </xf>
    <xf numFmtId="10" fontId="3" fillId="2" borderId="4" xfId="5" applyNumberFormat="1" applyFont="1" applyFill="1" applyBorder="1" applyAlignment="1">
      <alignment vertical="center" wrapText="1"/>
    </xf>
    <xf numFmtId="0" fontId="7" fillId="0" borderId="33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174" fontId="7" fillId="2" borderId="8" xfId="0" applyNumberFormat="1" applyFont="1" applyFill="1" applyBorder="1" applyAlignment="1">
      <alignment vertical="center" wrapText="1"/>
    </xf>
    <xf numFmtId="10" fontId="7" fillId="0" borderId="48" xfId="5" applyNumberFormat="1" applyFont="1" applyBorder="1" applyAlignment="1">
      <alignment wrapText="1"/>
    </xf>
    <xf numFmtId="175" fontId="3" fillId="0" borderId="4" xfId="0" applyNumberFormat="1" applyFont="1" applyFill="1" applyBorder="1" applyAlignment="1">
      <alignment horizontal="center" vertical="center" wrapText="1"/>
    </xf>
    <xf numFmtId="175" fontId="0" fillId="0" borderId="3" xfId="0" applyNumberFormat="1" applyFont="1" applyFill="1" applyBorder="1" applyAlignment="1">
      <alignment horizontal="center" vertical="center"/>
    </xf>
    <xf numFmtId="175" fontId="0" fillId="0" borderId="4" xfId="0" applyNumberFormat="1" applyFont="1" applyFill="1" applyBorder="1" applyAlignment="1">
      <alignment horizontal="center" vertical="center"/>
    </xf>
    <xf numFmtId="175" fontId="3" fillId="0" borderId="3" xfId="0" applyNumberFormat="1" applyFont="1" applyFill="1" applyBorder="1" applyAlignment="1">
      <alignment vertical="center" wrapText="1"/>
    </xf>
    <xf numFmtId="175" fontId="3" fillId="2" borderId="3" xfId="0" applyNumberFormat="1" applyFont="1" applyFill="1" applyBorder="1" applyAlignment="1">
      <alignment vertical="center" wrapText="1"/>
    </xf>
    <xf numFmtId="175" fontId="3" fillId="0" borderId="4" xfId="0" applyNumberFormat="1" applyFont="1" applyFill="1" applyBorder="1" applyAlignment="1">
      <alignment vertical="center" wrapText="1"/>
    </xf>
    <xf numFmtId="175" fontId="3" fillId="2" borderId="4" xfId="0" applyNumberFormat="1" applyFont="1" applyFill="1" applyBorder="1" applyAlignment="1">
      <alignment vertical="center" wrapText="1"/>
    </xf>
    <xf numFmtId="175" fontId="3" fillId="2" borderId="3" xfId="0" applyNumberFormat="1" applyFont="1" applyFill="1" applyBorder="1" applyAlignment="1">
      <alignment horizontal="right" vertical="center" wrapText="1"/>
    </xf>
    <xf numFmtId="175" fontId="3" fillId="2" borderId="4" xfId="0" applyNumberFormat="1" applyFont="1" applyFill="1" applyBorder="1" applyAlignment="1">
      <alignment horizontal="right" vertical="center" wrapText="1"/>
    </xf>
    <xf numFmtId="175" fontId="7" fillId="2" borderId="7" xfId="0" applyNumberFormat="1" applyFont="1" applyFill="1" applyBorder="1" applyAlignment="1">
      <alignment vertical="center" wrapText="1"/>
    </xf>
    <xf numFmtId="175" fontId="7" fillId="0" borderId="7" xfId="0" applyNumberFormat="1" applyFont="1" applyFill="1" applyBorder="1" applyAlignment="1">
      <alignment vertical="center" wrapText="1"/>
    </xf>
    <xf numFmtId="175" fontId="7" fillId="0" borderId="13" xfId="0" applyNumberFormat="1" applyFont="1" applyFill="1" applyBorder="1" applyAlignment="1">
      <alignment vertical="center" wrapText="1"/>
    </xf>
    <xf numFmtId="175" fontId="7" fillId="0" borderId="49" xfId="0" applyNumberFormat="1" applyFont="1" applyFill="1" applyBorder="1" applyAlignment="1">
      <alignment vertical="center" wrapText="1"/>
    </xf>
    <xf numFmtId="175" fontId="7" fillId="0" borderId="50" xfId="0" applyNumberFormat="1" applyFont="1" applyFill="1" applyBorder="1" applyAlignment="1">
      <alignment vertical="center" wrapText="1"/>
    </xf>
    <xf numFmtId="175" fontId="7" fillId="0" borderId="39" xfId="0" applyNumberFormat="1" applyFont="1" applyFill="1" applyBorder="1" applyAlignment="1">
      <alignment vertical="center" wrapText="1"/>
    </xf>
    <xf numFmtId="175" fontId="7" fillId="4" borderId="18" xfId="0" applyNumberFormat="1" applyFont="1" applyFill="1" applyBorder="1" applyAlignment="1">
      <alignment vertical="center" wrapText="1"/>
    </xf>
    <xf numFmtId="175" fontId="7" fillId="4" borderId="18" xfId="0" applyNumberFormat="1" applyFont="1" applyFill="1" applyBorder="1" applyAlignment="1">
      <alignment horizontal="right" vertical="center" wrapText="1"/>
    </xf>
    <xf numFmtId="175" fontId="7" fillId="0" borderId="22" xfId="0" applyNumberFormat="1" applyFont="1" applyBorder="1" applyAlignment="1">
      <alignment horizontal="right" vertical="center" wrapText="1"/>
    </xf>
    <xf numFmtId="175" fontId="7" fillId="4" borderId="20" xfId="0" applyNumberFormat="1" applyFont="1" applyFill="1" applyBorder="1" applyAlignment="1">
      <alignment wrapText="1"/>
    </xf>
    <xf numFmtId="175" fontId="7" fillId="0" borderId="24" xfId="0" applyNumberFormat="1" applyFont="1" applyBorder="1" applyAlignment="1">
      <alignment horizontal="right" vertical="center" wrapText="1"/>
    </xf>
    <xf numFmtId="175" fontId="7" fillId="2" borderId="22" xfId="0" applyNumberFormat="1" applyFont="1" applyFill="1" applyBorder="1" applyAlignment="1">
      <alignment horizontal="right" vertical="center" wrapText="1"/>
    </xf>
    <xf numFmtId="175" fontId="8" fillId="2" borderId="18" xfId="5" applyNumberFormat="1" applyFont="1" applyFill="1" applyBorder="1" applyAlignment="1">
      <alignment horizontal="right" vertical="center"/>
    </xf>
    <xf numFmtId="175" fontId="7" fillId="0" borderId="51" xfId="0" applyNumberFormat="1" applyFont="1" applyBorder="1" applyAlignment="1">
      <alignment horizontal="right" vertical="center"/>
    </xf>
    <xf numFmtId="175" fontId="8" fillId="4" borderId="20" xfId="0" applyNumberFormat="1" applyFont="1" applyFill="1" applyBorder="1" applyAlignment="1">
      <alignment horizontal="right" vertical="center"/>
    </xf>
    <xf numFmtId="175" fontId="8" fillId="5" borderId="51" xfId="0" applyNumberFormat="1" applyFont="1" applyFill="1" applyBorder="1" applyAlignment="1">
      <alignment horizontal="right" vertical="center"/>
    </xf>
    <xf numFmtId="175" fontId="7" fillId="4" borderId="24" xfId="0" applyNumberFormat="1" applyFont="1" applyFill="1" applyBorder="1" applyAlignment="1">
      <alignment horizontal="center" vertical="center" wrapText="1"/>
    </xf>
    <xf numFmtId="175" fontId="7" fillId="4" borderId="52" xfId="0" applyNumberFormat="1" applyFont="1" applyFill="1" applyBorder="1" applyAlignment="1">
      <alignment horizontal="center" vertical="center" wrapText="1"/>
    </xf>
    <xf numFmtId="175" fontId="7" fillId="2" borderId="23" xfId="0" applyNumberFormat="1" applyFont="1" applyFill="1" applyBorder="1" applyAlignment="1">
      <alignment horizontal="right" vertical="center" wrapText="1"/>
    </xf>
    <xf numFmtId="175" fontId="7" fillId="0" borderId="53" xfId="0" applyNumberFormat="1" applyFont="1" applyBorder="1" applyAlignment="1">
      <alignment horizontal="right" vertical="center"/>
    </xf>
    <xf numFmtId="175" fontId="7" fillId="0" borderId="48" xfId="0" applyNumberFormat="1" applyFont="1" applyBorder="1" applyAlignment="1">
      <alignment wrapText="1"/>
    </xf>
    <xf numFmtId="175" fontId="7" fillId="2" borderId="54" xfId="0" applyNumberFormat="1" applyFont="1" applyFill="1" applyBorder="1" applyAlignment="1">
      <alignment horizontal="right" vertical="center" wrapText="1"/>
    </xf>
    <xf numFmtId="175" fontId="7" fillId="2" borderId="19" xfId="0" applyNumberFormat="1" applyFont="1" applyFill="1" applyBorder="1" applyAlignment="1">
      <alignment wrapText="1"/>
    </xf>
    <xf numFmtId="175" fontId="7" fillId="4" borderId="26" xfId="0" applyNumberFormat="1" applyFont="1" applyFill="1" applyBorder="1" applyAlignment="1">
      <alignment wrapText="1"/>
    </xf>
    <xf numFmtId="175" fontId="7" fillId="4" borderId="30" xfId="0" applyNumberFormat="1" applyFont="1" applyFill="1" applyBorder="1" applyAlignment="1">
      <alignment wrapText="1"/>
    </xf>
    <xf numFmtId="175" fontId="7" fillId="2" borderId="8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9" fillId="2" borderId="3" xfId="0" applyFont="1" applyFill="1" applyBorder="1" applyAlignment="1">
      <alignment horizontal="justify" vertical="center"/>
    </xf>
    <xf numFmtId="0" fontId="9" fillId="2" borderId="4" xfId="0" applyFont="1" applyFill="1" applyBorder="1" applyAlignment="1">
      <alignment horizontal="justify" vertical="center"/>
    </xf>
    <xf numFmtId="0" fontId="8" fillId="2" borderId="5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justify" vertical="center" wrapText="1"/>
    </xf>
    <xf numFmtId="0" fontId="7" fillId="0" borderId="56" xfId="0" applyFont="1" applyFill="1" applyBorder="1" applyAlignment="1">
      <alignment horizontal="justify" vertical="center" wrapText="1"/>
    </xf>
    <xf numFmtId="0" fontId="3" fillId="0" borderId="57" xfId="0" applyNumberFormat="1" applyFont="1" applyFill="1" applyBorder="1" applyAlignment="1">
      <alignment horizontal="center" vertical="center" wrapText="1"/>
    </xf>
    <xf numFmtId="0" fontId="3" fillId="0" borderId="58" xfId="0" applyNumberFormat="1" applyFont="1" applyFill="1" applyBorder="1" applyAlignment="1">
      <alignment horizontal="center" vertical="center" wrapText="1"/>
    </xf>
    <xf numFmtId="0" fontId="3" fillId="7" borderId="59" xfId="0" applyNumberFormat="1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7" fillId="7" borderId="62" xfId="0" applyFont="1" applyFill="1" applyBorder="1" applyAlignment="1">
      <alignment horizontal="justify" vertical="center" wrapText="1"/>
    </xf>
    <xf numFmtId="1" fontId="7" fillId="7" borderId="62" xfId="0" applyNumberFormat="1" applyFont="1" applyFill="1" applyBorder="1" applyAlignment="1">
      <alignment horizontal="center" vertical="center"/>
    </xf>
    <xf numFmtId="175" fontId="7" fillId="7" borderId="63" xfId="0" applyNumberFormat="1" applyFont="1" applyFill="1" applyBorder="1" applyAlignment="1">
      <alignment horizontal="center" vertical="center"/>
    </xf>
    <xf numFmtId="0" fontId="3" fillId="0" borderId="64" xfId="0" applyNumberFormat="1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justify" vertical="center" wrapText="1"/>
    </xf>
    <xf numFmtId="0" fontId="7" fillId="0" borderId="66" xfId="0" applyFont="1" applyFill="1" applyBorder="1" applyAlignment="1">
      <alignment horizontal="justify" vertical="center" wrapText="1"/>
    </xf>
    <xf numFmtId="0" fontId="3" fillId="7" borderId="2" xfId="0" applyNumberFormat="1" applyFont="1" applyFill="1" applyBorder="1" applyAlignment="1">
      <alignment horizontal="center" vertical="center" wrapText="1"/>
    </xf>
    <xf numFmtId="0" fontId="7" fillId="7" borderId="67" xfId="0" applyFont="1" applyFill="1" applyBorder="1" applyAlignment="1">
      <alignment horizontal="justify" vertical="center" wrapText="1"/>
    </xf>
    <xf numFmtId="0" fontId="3" fillId="7" borderId="13" xfId="0" applyNumberFormat="1" applyFont="1" applyFill="1" applyBorder="1" applyAlignment="1">
      <alignment horizontal="center" vertical="center" wrapText="1"/>
    </xf>
    <xf numFmtId="0" fontId="7" fillId="7" borderId="68" xfId="0" applyFont="1" applyFill="1" applyBorder="1" applyAlignment="1">
      <alignment horizontal="justify" vertical="center" wrapText="1"/>
    </xf>
    <xf numFmtId="1" fontId="7" fillId="0" borderId="42" xfId="0" applyNumberFormat="1" applyFont="1" applyBorder="1" applyAlignment="1">
      <alignment horizontal="center" vertical="center"/>
    </xf>
    <xf numFmtId="175" fontId="7" fillId="0" borderId="69" xfId="0" applyNumberFormat="1" applyFont="1" applyBorder="1" applyAlignment="1">
      <alignment horizontal="center" vertical="center"/>
    </xf>
    <xf numFmtId="1" fontId="7" fillId="0" borderId="56" xfId="0" applyNumberFormat="1" applyFont="1" applyBorder="1" applyAlignment="1">
      <alignment horizontal="center" vertical="center"/>
    </xf>
    <xf numFmtId="175" fontId="7" fillId="0" borderId="70" xfId="0" applyNumberFormat="1" applyFont="1" applyBorder="1" applyAlignment="1">
      <alignment horizontal="center" vertical="center"/>
    </xf>
    <xf numFmtId="1" fontId="7" fillId="7" borderId="67" xfId="0" applyNumberFormat="1" applyFont="1" applyFill="1" applyBorder="1" applyAlignment="1">
      <alignment horizontal="center" vertical="center"/>
    </xf>
    <xf numFmtId="175" fontId="7" fillId="7" borderId="71" xfId="0" applyNumberFormat="1" applyFont="1" applyFill="1" applyBorder="1" applyAlignment="1">
      <alignment horizontal="center" vertical="center"/>
    </xf>
    <xf numFmtId="1" fontId="7" fillId="0" borderId="65" xfId="0" applyNumberFormat="1" applyFont="1" applyBorder="1" applyAlignment="1">
      <alignment horizontal="center" vertical="center"/>
    </xf>
    <xf numFmtId="175" fontId="7" fillId="0" borderId="72" xfId="0" applyNumberFormat="1" applyFont="1" applyBorder="1" applyAlignment="1">
      <alignment horizontal="center" vertical="center"/>
    </xf>
    <xf numFmtId="1" fontId="7" fillId="0" borderId="66" xfId="0" applyNumberFormat="1" applyFont="1" applyBorder="1" applyAlignment="1">
      <alignment horizontal="center" vertical="center"/>
    </xf>
    <xf numFmtId="175" fontId="7" fillId="0" borderId="73" xfId="0" applyNumberFormat="1" applyFont="1" applyBorder="1" applyAlignment="1">
      <alignment horizontal="center" vertical="center"/>
    </xf>
    <xf numFmtId="1" fontId="7" fillId="7" borderId="68" xfId="0" applyNumberFormat="1" applyFont="1" applyFill="1" applyBorder="1" applyAlignment="1">
      <alignment horizontal="center" vertical="center"/>
    </xf>
    <xf numFmtId="175" fontId="7" fillId="7" borderId="74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5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75" fontId="7" fillId="4" borderId="19" xfId="0" applyNumberFormat="1" applyFont="1" applyFill="1" applyBorder="1" applyAlignment="1">
      <alignment vertical="center" wrapText="1"/>
    </xf>
    <xf numFmtId="175" fontId="7" fillId="4" borderId="21" xfId="0" applyNumberFormat="1" applyFont="1" applyFill="1" applyBorder="1" applyAlignment="1">
      <alignment vertical="center" wrapText="1"/>
    </xf>
    <xf numFmtId="175" fontId="7" fillId="4" borderId="21" xfId="0" applyNumberFormat="1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center" wrapText="1"/>
    </xf>
    <xf numFmtId="175" fontId="7" fillId="4" borderId="19" xfId="0" applyNumberFormat="1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wrapText="1"/>
    </xf>
    <xf numFmtId="175" fontId="7" fillId="4" borderId="26" xfId="0" applyNumberFormat="1" applyFont="1" applyFill="1" applyBorder="1" applyAlignment="1">
      <alignment horizontal="right" vertical="center" wrapText="1"/>
    </xf>
    <xf numFmtId="0" fontId="7" fillId="8" borderId="22" xfId="0" applyFont="1" applyFill="1" applyBorder="1" applyAlignment="1">
      <alignment horizontal="center" vertical="center" wrapText="1"/>
    </xf>
    <xf numFmtId="175" fontId="7" fillId="8" borderId="46" xfId="0" applyNumberFormat="1" applyFont="1" applyFill="1" applyBorder="1" applyAlignment="1">
      <alignment vertical="center" wrapText="1"/>
    </xf>
    <xf numFmtId="0" fontId="7" fillId="8" borderId="46" xfId="0" applyFont="1" applyFill="1" applyBorder="1" applyAlignment="1">
      <alignment horizontal="center" vertical="center" wrapText="1"/>
    </xf>
    <xf numFmtId="175" fontId="7" fillId="8" borderId="14" xfId="0" applyNumberFormat="1" applyFont="1" applyFill="1" applyBorder="1" applyAlignment="1">
      <alignment vertical="center" wrapText="1"/>
    </xf>
    <xf numFmtId="0" fontId="7" fillId="8" borderId="14" xfId="0" applyFont="1" applyFill="1" applyBorder="1" applyAlignment="1">
      <alignment horizontal="center" vertical="center" wrapText="1"/>
    </xf>
    <xf numFmtId="175" fontId="7" fillId="8" borderId="54" xfId="0" applyNumberFormat="1" applyFont="1" applyFill="1" applyBorder="1" applyAlignment="1">
      <alignment vertical="center" wrapText="1"/>
    </xf>
    <xf numFmtId="0" fontId="7" fillId="9" borderId="22" xfId="0" applyFont="1" applyFill="1" applyBorder="1" applyAlignment="1">
      <alignment horizontal="center" vertical="center" wrapText="1"/>
    </xf>
    <xf numFmtId="175" fontId="7" fillId="9" borderId="46" xfId="0" applyNumberFormat="1" applyFont="1" applyFill="1" applyBorder="1" applyAlignment="1">
      <alignment vertical="center" wrapText="1"/>
    </xf>
    <xf numFmtId="0" fontId="7" fillId="9" borderId="46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 wrapText="1"/>
    </xf>
    <xf numFmtId="175" fontId="7" fillId="9" borderId="14" xfId="0" applyNumberFormat="1" applyFont="1" applyFill="1" applyBorder="1" applyAlignment="1">
      <alignment vertical="center" wrapText="1"/>
    </xf>
    <xf numFmtId="0" fontId="7" fillId="9" borderId="14" xfId="0" applyFont="1" applyFill="1" applyBorder="1" applyAlignment="1">
      <alignment horizontal="center" vertical="center" wrapText="1"/>
    </xf>
    <xf numFmtId="175" fontId="7" fillId="9" borderId="54" xfId="0" applyNumberFormat="1" applyFont="1" applyFill="1" applyBorder="1" applyAlignment="1">
      <alignment vertical="center" wrapText="1"/>
    </xf>
    <xf numFmtId="0" fontId="7" fillId="9" borderId="77" xfId="0" applyFont="1" applyFill="1" applyBorder="1" applyAlignment="1">
      <alignment horizontal="center" vertical="center" wrapText="1"/>
    </xf>
    <xf numFmtId="175" fontId="7" fillId="9" borderId="78" xfId="0" applyNumberFormat="1" applyFont="1" applyFill="1" applyBorder="1" applyAlignment="1">
      <alignment vertical="center" wrapText="1"/>
    </xf>
    <xf numFmtId="0" fontId="7" fillId="9" borderId="78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75" fontId="7" fillId="6" borderId="46" xfId="0" applyNumberFormat="1" applyFont="1" applyFill="1" applyBorder="1" applyAlignment="1">
      <alignment vertical="center" wrapText="1"/>
    </xf>
    <xf numFmtId="0" fontId="7" fillId="6" borderId="46" xfId="0" applyFont="1" applyFill="1" applyBorder="1" applyAlignment="1">
      <alignment horizontal="center" vertical="center" wrapText="1"/>
    </xf>
    <xf numFmtId="175" fontId="7" fillId="6" borderId="79" xfId="0" applyNumberFormat="1" applyFont="1" applyFill="1" applyBorder="1" applyAlignment="1">
      <alignment vertical="center" wrapText="1"/>
    </xf>
    <xf numFmtId="0" fontId="7" fillId="6" borderId="80" xfId="0" applyFont="1" applyFill="1" applyBorder="1" applyAlignment="1">
      <alignment horizontal="center" vertical="center" wrapText="1"/>
    </xf>
    <xf numFmtId="175" fontId="7" fillId="6" borderId="81" xfId="0" applyNumberFormat="1" applyFont="1" applyFill="1" applyBorder="1" applyAlignment="1">
      <alignment vertical="center" wrapText="1"/>
    </xf>
    <xf numFmtId="0" fontId="7" fillId="10" borderId="22" xfId="0" applyFont="1" applyFill="1" applyBorder="1" applyAlignment="1">
      <alignment horizontal="center" vertical="center" wrapText="1"/>
    </xf>
    <xf numFmtId="175" fontId="7" fillId="10" borderId="46" xfId="0" applyNumberFormat="1" applyFont="1" applyFill="1" applyBorder="1" applyAlignment="1">
      <alignment vertical="center" wrapText="1"/>
    </xf>
    <xf numFmtId="0" fontId="7" fillId="10" borderId="4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175" fontId="7" fillId="2" borderId="21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175" fontId="7" fillId="2" borderId="21" xfId="0" applyNumberFormat="1" applyFont="1" applyFill="1" applyBorder="1" applyAlignment="1">
      <alignment horizontal="right" vertical="center" wrapText="1"/>
    </xf>
    <xf numFmtId="175" fontId="7" fillId="2" borderId="18" xfId="0" applyNumberFormat="1" applyFont="1" applyFill="1" applyBorder="1" applyAlignment="1">
      <alignment horizontal="right" vertical="center" wrapText="1"/>
    </xf>
    <xf numFmtId="175" fontId="7" fillId="2" borderId="14" xfId="0" applyNumberFormat="1" applyFont="1" applyFill="1" applyBorder="1" applyAlignment="1">
      <alignment vertical="center" wrapText="1"/>
    </xf>
    <xf numFmtId="175" fontId="7" fillId="2" borderId="26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173" fontId="3" fillId="0" borderId="3" xfId="0" applyNumberFormat="1" applyFont="1" applyFill="1" applyBorder="1" applyAlignment="1">
      <alignment horizontal="center" vertical="top" wrapText="1"/>
    </xf>
    <xf numFmtId="173" fontId="3" fillId="0" borderId="4" xfId="0" applyNumberFormat="1" applyFont="1" applyFill="1" applyBorder="1" applyAlignment="1">
      <alignment horizontal="center" vertical="top" wrapText="1"/>
    </xf>
    <xf numFmtId="175" fontId="7" fillId="2" borderId="46" xfId="0" applyNumberFormat="1" applyFont="1" applyFill="1" applyBorder="1" applyAlignment="1">
      <alignment horizontal="right" vertical="center" wrapText="1"/>
    </xf>
    <xf numFmtId="175" fontId="7" fillId="0" borderId="48" xfId="0" applyNumberFormat="1" applyFont="1" applyBorder="1" applyAlignment="1">
      <alignment vertical="center" wrapText="1"/>
    </xf>
    <xf numFmtId="10" fontId="7" fillId="0" borderId="42" xfId="5" applyNumberFormat="1" applyFont="1" applyBorder="1" applyAlignment="1">
      <alignment vertical="center"/>
    </xf>
    <xf numFmtId="0" fontId="7" fillId="2" borderId="21" xfId="0" applyFont="1" applyFill="1" applyBorder="1" applyAlignment="1">
      <alignment horizontal="center" vertical="center" wrapText="1"/>
    </xf>
    <xf numFmtId="9" fontId="7" fillId="4" borderId="21" xfId="5" applyFont="1" applyFill="1" applyBorder="1" applyAlignment="1">
      <alignment horizontal="right" wrapText="1"/>
    </xf>
    <xf numFmtId="0" fontId="7" fillId="0" borderId="82" xfId="0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9" fontId="7" fillId="4" borderId="19" xfId="5" applyFont="1" applyFill="1" applyBorder="1" applyAlignment="1">
      <alignment horizontal="right" wrapText="1"/>
    </xf>
    <xf numFmtId="0" fontId="7" fillId="2" borderId="50" xfId="0" applyFont="1" applyFill="1" applyBorder="1" applyAlignment="1">
      <alignment horizontal="center" vertical="center" wrapText="1"/>
    </xf>
    <xf numFmtId="175" fontId="7" fillId="2" borderId="24" xfId="0" applyNumberFormat="1" applyFont="1" applyFill="1" applyBorder="1" applyAlignment="1">
      <alignment vertical="center" wrapText="1"/>
    </xf>
    <xf numFmtId="0" fontId="7" fillId="0" borderId="49" xfId="0" applyFont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 wrapText="1"/>
    </xf>
    <xf numFmtId="0" fontId="7" fillId="9" borderId="80" xfId="0" applyFont="1" applyFill="1" applyBorder="1" applyAlignment="1">
      <alignment horizontal="center" vertical="center" wrapText="1"/>
    </xf>
    <xf numFmtId="175" fontId="7" fillId="2" borderId="80" xfId="0" applyNumberFormat="1" applyFont="1" applyFill="1" applyBorder="1" applyAlignment="1">
      <alignment vertical="center" wrapText="1"/>
    </xf>
    <xf numFmtId="175" fontId="7" fillId="9" borderId="80" xfId="0" applyNumberFormat="1" applyFont="1" applyFill="1" applyBorder="1" applyAlignment="1">
      <alignment vertical="center" wrapText="1"/>
    </xf>
    <xf numFmtId="0" fontId="7" fillId="2" borderId="80" xfId="0" applyFont="1" applyFill="1" applyBorder="1" applyAlignment="1">
      <alignment horizontal="center" vertical="center" wrapText="1"/>
    </xf>
    <xf numFmtId="175" fontId="7" fillId="2" borderId="80" xfId="0" applyNumberFormat="1" applyFont="1" applyFill="1" applyBorder="1" applyAlignment="1">
      <alignment horizontal="right" vertical="center" wrapText="1"/>
    </xf>
    <xf numFmtId="175" fontId="7" fillId="9" borderId="40" xfId="0" applyNumberFormat="1" applyFont="1" applyFill="1" applyBorder="1" applyAlignment="1">
      <alignment vertical="center" wrapText="1"/>
    </xf>
    <xf numFmtId="175" fontId="7" fillId="2" borderId="14" xfId="0" applyNumberFormat="1" applyFont="1" applyFill="1" applyBorder="1" applyAlignment="1">
      <alignment horizontal="righ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175" fontId="7" fillId="9" borderId="24" xfId="0" applyNumberFormat="1" applyFont="1" applyFill="1" applyBorder="1" applyAlignment="1">
      <alignment vertical="center" wrapText="1"/>
    </xf>
    <xf numFmtId="0" fontId="7" fillId="2" borderId="24" xfId="0" applyFont="1" applyFill="1" applyBorder="1" applyAlignment="1">
      <alignment horizontal="center" vertical="center" wrapText="1"/>
    </xf>
    <xf numFmtId="175" fontId="7" fillId="2" borderId="24" xfId="0" applyNumberFormat="1" applyFont="1" applyFill="1" applyBorder="1" applyAlignment="1">
      <alignment horizontal="right" vertical="center" wrapText="1"/>
    </xf>
    <xf numFmtId="175" fontId="7" fillId="9" borderId="25" xfId="0" applyNumberFormat="1" applyFont="1" applyFill="1" applyBorder="1" applyAlignment="1">
      <alignment vertical="center" wrapText="1"/>
    </xf>
    <xf numFmtId="175" fontId="7" fillId="2" borderId="50" xfId="0" applyNumberFormat="1" applyFont="1" applyFill="1" applyBorder="1" applyAlignment="1">
      <alignment horizontal="right" vertical="center" wrapText="1"/>
    </xf>
    <xf numFmtId="10" fontId="7" fillId="9" borderId="14" xfId="5" applyNumberFormat="1" applyFont="1" applyFill="1" applyBorder="1" applyAlignment="1">
      <alignment horizontal="right" vertical="center" wrapText="1"/>
    </xf>
    <xf numFmtId="10" fontId="7" fillId="9" borderId="54" xfId="5" applyNumberFormat="1" applyFont="1" applyFill="1" applyBorder="1" applyAlignment="1">
      <alignment horizontal="right" vertical="center" wrapText="1"/>
    </xf>
    <xf numFmtId="0" fontId="7" fillId="0" borderId="26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10" fontId="7" fillId="9" borderId="46" xfId="5" applyNumberFormat="1" applyFont="1" applyFill="1" applyBorder="1" applyAlignment="1">
      <alignment horizontal="right" vertical="center" wrapText="1"/>
    </xf>
    <xf numFmtId="10" fontId="7" fillId="9" borderId="23" xfId="5" applyNumberFormat="1" applyFont="1" applyFill="1" applyBorder="1" applyAlignment="1">
      <alignment horizontal="right" vertical="center" wrapText="1"/>
    </xf>
    <xf numFmtId="0" fontId="7" fillId="2" borderId="26" xfId="0" applyFont="1" applyFill="1" applyBorder="1" applyAlignment="1">
      <alignment horizontal="center" vertical="center" wrapText="1"/>
    </xf>
    <xf numFmtId="1" fontId="7" fillId="9" borderId="26" xfId="0" applyNumberFormat="1" applyFont="1" applyFill="1" applyBorder="1" applyAlignment="1">
      <alignment horizontal="center" vertical="center" wrapText="1"/>
    </xf>
    <xf numFmtId="175" fontId="7" fillId="2" borderId="26" xfId="0" applyNumberFormat="1" applyFont="1" applyFill="1" applyBorder="1" applyAlignment="1">
      <alignment vertical="center" wrapText="1"/>
    </xf>
    <xf numFmtId="175" fontId="7" fillId="9" borderId="26" xfId="0" applyNumberFormat="1" applyFont="1" applyFill="1" applyBorder="1" applyAlignment="1">
      <alignment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175" fontId="7" fillId="4" borderId="26" xfId="0" applyNumberFormat="1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center" vertical="center" wrapText="1"/>
    </xf>
    <xf numFmtId="10" fontId="7" fillId="9" borderId="26" xfId="5" applyNumberFormat="1" applyFont="1" applyFill="1" applyBorder="1" applyAlignment="1">
      <alignment horizontal="right" vertical="center" wrapText="1"/>
    </xf>
    <xf numFmtId="9" fontId="7" fillId="4" borderId="26" xfId="5" applyFont="1" applyFill="1" applyBorder="1" applyAlignment="1">
      <alignment horizontal="right" wrapText="1"/>
    </xf>
    <xf numFmtId="0" fontId="7" fillId="10" borderId="80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175" fontId="7" fillId="10" borderId="14" xfId="0" applyNumberFormat="1" applyFont="1" applyFill="1" applyBorder="1" applyAlignment="1">
      <alignment vertical="center" wrapText="1"/>
    </xf>
    <xf numFmtId="175" fontId="7" fillId="10" borderId="24" xfId="0" applyNumberFormat="1" applyFont="1" applyFill="1" applyBorder="1" applyAlignment="1">
      <alignment vertical="center" wrapText="1"/>
    </xf>
    <xf numFmtId="175" fontId="7" fillId="10" borderId="80" xfId="0" applyNumberFormat="1" applyFont="1" applyFill="1" applyBorder="1" applyAlignment="1">
      <alignment vertical="center" wrapText="1"/>
    </xf>
    <xf numFmtId="175" fontId="7" fillId="10" borderId="40" xfId="0" applyNumberFormat="1" applyFont="1" applyFill="1" applyBorder="1" applyAlignment="1">
      <alignment vertical="center" wrapText="1"/>
    </xf>
    <xf numFmtId="175" fontId="7" fillId="10" borderId="54" xfId="0" applyNumberFormat="1" applyFont="1" applyFill="1" applyBorder="1" applyAlignment="1">
      <alignment vertical="center" wrapText="1"/>
    </xf>
    <xf numFmtId="175" fontId="7" fillId="10" borderId="25" xfId="0" applyNumberFormat="1" applyFont="1" applyFill="1" applyBorder="1" applyAlignment="1">
      <alignment vertical="center" wrapText="1"/>
    </xf>
    <xf numFmtId="1" fontId="7" fillId="10" borderId="26" xfId="0" applyNumberFormat="1" applyFont="1" applyFill="1" applyBorder="1" applyAlignment="1">
      <alignment horizontal="center" vertical="center" wrapText="1"/>
    </xf>
    <xf numFmtId="175" fontId="7" fillId="10" borderId="26" xfId="0" applyNumberFormat="1" applyFont="1" applyFill="1" applyBorder="1" applyAlignment="1">
      <alignment vertical="center" wrapText="1"/>
    </xf>
    <xf numFmtId="10" fontId="7" fillId="10" borderId="26" xfId="5" applyNumberFormat="1" applyFont="1" applyFill="1" applyBorder="1" applyAlignment="1">
      <alignment horizontal="right" vertical="center" wrapText="1"/>
    </xf>
    <xf numFmtId="10" fontId="7" fillId="10" borderId="23" xfId="5" applyNumberFormat="1" applyFont="1" applyFill="1" applyBorder="1" applyAlignment="1">
      <alignment horizontal="right" vertical="center" wrapText="1"/>
    </xf>
    <xf numFmtId="10" fontId="7" fillId="10" borderId="54" xfId="5" applyNumberFormat="1" applyFont="1" applyFill="1" applyBorder="1" applyAlignment="1">
      <alignment horizontal="right" vertical="center" wrapText="1"/>
    </xf>
    <xf numFmtId="10" fontId="7" fillId="10" borderId="46" xfId="5" applyNumberFormat="1" applyFont="1" applyFill="1" applyBorder="1" applyAlignment="1">
      <alignment horizontal="right" vertical="center" wrapText="1"/>
    </xf>
    <xf numFmtId="10" fontId="7" fillId="10" borderId="14" xfId="5" applyNumberFormat="1" applyFont="1" applyFill="1" applyBorder="1" applyAlignment="1">
      <alignment horizontal="right" vertical="center" wrapText="1"/>
    </xf>
    <xf numFmtId="1" fontId="7" fillId="8" borderId="26" xfId="0" applyNumberFormat="1" applyFont="1" applyFill="1" applyBorder="1" applyAlignment="1">
      <alignment horizontal="center" vertical="center" wrapText="1"/>
    </xf>
    <xf numFmtId="175" fontId="7" fillId="8" borderId="26" xfId="0" applyNumberFormat="1" applyFont="1" applyFill="1" applyBorder="1" applyAlignment="1">
      <alignment vertical="center" wrapText="1"/>
    </xf>
    <xf numFmtId="10" fontId="7" fillId="8" borderId="26" xfId="5" applyNumberFormat="1" applyFont="1" applyFill="1" applyBorder="1" applyAlignment="1">
      <alignment horizontal="right" vertical="center" wrapText="1"/>
    </xf>
    <xf numFmtId="10" fontId="7" fillId="8" borderId="23" xfId="5" applyNumberFormat="1" applyFont="1" applyFill="1" applyBorder="1" applyAlignment="1">
      <alignment horizontal="right" vertical="center" wrapText="1"/>
    </xf>
    <xf numFmtId="10" fontId="7" fillId="8" borderId="54" xfId="5" applyNumberFormat="1" applyFont="1" applyFill="1" applyBorder="1" applyAlignment="1">
      <alignment horizontal="right" vertical="center" wrapText="1"/>
    </xf>
    <xf numFmtId="175" fontId="7" fillId="8" borderId="24" xfId="0" applyNumberFormat="1" applyFont="1" applyFill="1" applyBorder="1" applyAlignment="1">
      <alignment vertical="center" wrapText="1"/>
    </xf>
    <xf numFmtId="0" fontId="7" fillId="8" borderId="80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175" fontId="7" fillId="8" borderId="40" xfId="0" applyNumberFormat="1" applyFont="1" applyFill="1" applyBorder="1" applyAlignment="1">
      <alignment vertical="center" wrapText="1"/>
    </xf>
    <xf numFmtId="175" fontId="7" fillId="8" borderId="25" xfId="0" applyNumberFormat="1" applyFont="1" applyFill="1" applyBorder="1" applyAlignment="1">
      <alignment vertical="center" wrapText="1"/>
    </xf>
    <xf numFmtId="10" fontId="7" fillId="8" borderId="46" xfId="5" applyNumberFormat="1" applyFont="1" applyFill="1" applyBorder="1" applyAlignment="1">
      <alignment horizontal="right" vertical="center" wrapText="1"/>
    </xf>
    <xf numFmtId="10" fontId="7" fillId="8" borderId="14" xfId="5" applyNumberFormat="1" applyFont="1" applyFill="1" applyBorder="1" applyAlignment="1">
      <alignment horizontal="right" vertical="center" wrapText="1"/>
    </xf>
    <xf numFmtId="175" fontId="7" fillId="8" borderId="80" xfId="0" applyNumberFormat="1" applyFont="1" applyFill="1" applyBorder="1" applyAlignment="1">
      <alignment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175" fontId="7" fillId="6" borderId="80" xfId="0" applyNumberFormat="1" applyFont="1" applyFill="1" applyBorder="1" applyAlignment="1">
      <alignment vertical="center" wrapText="1"/>
    </xf>
    <xf numFmtId="175" fontId="7" fillId="6" borderId="14" xfId="0" applyNumberFormat="1" applyFont="1" applyFill="1" applyBorder="1" applyAlignment="1">
      <alignment vertical="center" wrapText="1"/>
    </xf>
    <xf numFmtId="175" fontId="7" fillId="6" borderId="24" xfId="0" applyNumberFormat="1" applyFont="1" applyFill="1" applyBorder="1" applyAlignment="1">
      <alignment vertical="center" wrapText="1"/>
    </xf>
    <xf numFmtId="175" fontId="7" fillId="6" borderId="40" xfId="0" applyNumberFormat="1" applyFont="1" applyFill="1" applyBorder="1" applyAlignment="1">
      <alignment vertical="center" wrapText="1"/>
    </xf>
    <xf numFmtId="175" fontId="7" fillId="6" borderId="54" xfId="0" applyNumberFormat="1" applyFont="1" applyFill="1" applyBorder="1" applyAlignment="1">
      <alignment vertical="center" wrapText="1"/>
    </xf>
    <xf numFmtId="175" fontId="7" fillId="6" borderId="25" xfId="0" applyNumberFormat="1" applyFont="1" applyFill="1" applyBorder="1" applyAlignment="1">
      <alignment vertical="center" wrapText="1"/>
    </xf>
    <xf numFmtId="1" fontId="7" fillId="6" borderId="26" xfId="0" applyNumberFormat="1" applyFont="1" applyFill="1" applyBorder="1" applyAlignment="1">
      <alignment horizontal="center" vertical="center" wrapText="1"/>
    </xf>
    <xf numFmtId="175" fontId="7" fillId="6" borderId="26" xfId="0" applyNumberFormat="1" applyFont="1" applyFill="1" applyBorder="1" applyAlignment="1">
      <alignment vertical="center" wrapText="1"/>
    </xf>
    <xf numFmtId="10" fontId="7" fillId="6" borderId="26" xfId="5" applyNumberFormat="1" applyFont="1" applyFill="1" applyBorder="1" applyAlignment="1">
      <alignment horizontal="right" vertical="center" wrapText="1"/>
    </xf>
    <xf numFmtId="10" fontId="7" fillId="6" borderId="23" xfId="5" applyNumberFormat="1" applyFont="1" applyFill="1" applyBorder="1" applyAlignment="1">
      <alignment horizontal="right" vertical="center" wrapText="1"/>
    </xf>
    <xf numFmtId="10" fontId="7" fillId="6" borderId="54" xfId="5" applyNumberFormat="1" applyFont="1" applyFill="1" applyBorder="1" applyAlignment="1">
      <alignment horizontal="right" vertical="center" wrapText="1"/>
    </xf>
    <xf numFmtId="10" fontId="7" fillId="6" borderId="46" xfId="5" applyNumberFormat="1" applyFont="1" applyFill="1" applyBorder="1" applyAlignment="1">
      <alignment horizontal="right" vertical="center" wrapText="1"/>
    </xf>
    <xf numFmtId="10" fontId="7" fillId="6" borderId="14" xfId="5" applyNumberFormat="1" applyFont="1" applyFill="1" applyBorder="1" applyAlignment="1">
      <alignment horizontal="right" vertical="center" wrapText="1"/>
    </xf>
    <xf numFmtId="0" fontId="7" fillId="9" borderId="49" xfId="0" applyFont="1" applyFill="1" applyBorder="1" applyAlignment="1">
      <alignment horizontal="center" vertical="center" wrapText="1"/>
    </xf>
    <xf numFmtId="175" fontId="7" fillId="9" borderId="80" xfId="0" applyNumberFormat="1" applyFont="1" applyFill="1" applyBorder="1" applyAlignment="1">
      <alignment horizontal="right" vertical="center" wrapText="1"/>
    </xf>
    <xf numFmtId="175" fontId="7" fillId="9" borderId="14" xfId="0" applyNumberFormat="1" applyFont="1" applyFill="1" applyBorder="1" applyAlignment="1">
      <alignment horizontal="right" vertical="center" wrapText="1"/>
    </xf>
    <xf numFmtId="0" fontId="7" fillId="9" borderId="39" xfId="0" applyFont="1" applyFill="1" applyBorder="1" applyAlignment="1">
      <alignment horizontal="center" vertical="center" wrapText="1"/>
    </xf>
    <xf numFmtId="175" fontId="7" fillId="9" borderId="24" xfId="0" applyNumberFormat="1" applyFont="1" applyFill="1" applyBorder="1" applyAlignment="1">
      <alignment horizontal="right" vertical="center" wrapText="1"/>
    </xf>
    <xf numFmtId="0" fontId="8" fillId="2" borderId="52" xfId="0" applyFont="1" applyFill="1" applyBorder="1" applyAlignment="1">
      <alignment horizontal="center" vertical="center" wrapText="1"/>
    </xf>
    <xf numFmtId="175" fontId="7" fillId="9" borderId="79" xfId="0" applyNumberFormat="1" applyFont="1" applyFill="1" applyBorder="1" applyAlignment="1">
      <alignment vertical="center" wrapText="1"/>
    </xf>
    <xf numFmtId="175" fontId="7" fillId="9" borderId="83" xfId="0" applyNumberFormat="1" applyFont="1" applyFill="1" applyBorder="1" applyAlignment="1">
      <alignment vertical="center" wrapText="1"/>
    </xf>
    <xf numFmtId="175" fontId="7" fillId="9" borderId="81" xfId="0" applyNumberFormat="1" applyFont="1" applyFill="1" applyBorder="1" applyAlignment="1">
      <alignment vertical="center" wrapText="1"/>
    </xf>
    <xf numFmtId="175" fontId="7" fillId="4" borderId="38" xfId="0" applyNumberFormat="1" applyFont="1" applyFill="1" applyBorder="1" applyAlignment="1">
      <alignment vertical="center" wrapText="1"/>
    </xf>
    <xf numFmtId="0" fontId="7" fillId="9" borderId="26" xfId="0" applyFont="1" applyFill="1" applyBorder="1" applyAlignment="1">
      <alignment horizontal="center" vertical="center" wrapText="1"/>
    </xf>
    <xf numFmtId="175" fontId="7" fillId="4" borderId="38" xfId="0" applyNumberFormat="1" applyFont="1" applyFill="1" applyBorder="1" applyAlignment="1">
      <alignment horizontal="right" vertical="center" wrapText="1"/>
    </xf>
    <xf numFmtId="0" fontId="7" fillId="4" borderId="26" xfId="0" applyFont="1" applyFill="1" applyBorder="1" applyAlignment="1">
      <alignment horizontal="center" wrapText="1"/>
    </xf>
    <xf numFmtId="175" fontId="7" fillId="9" borderId="84" xfId="0" applyNumberFormat="1" applyFont="1" applyFill="1" applyBorder="1" applyAlignment="1">
      <alignment horizontal="right" vertical="center" wrapText="1"/>
    </xf>
    <xf numFmtId="175" fontId="7" fillId="9" borderId="52" xfId="0" applyNumberFormat="1" applyFont="1" applyFill="1" applyBorder="1" applyAlignment="1">
      <alignment horizontal="right" vertical="center" wrapText="1"/>
    </xf>
    <xf numFmtId="175" fontId="7" fillId="4" borderId="29" xfId="0" applyNumberFormat="1" applyFont="1" applyFill="1" applyBorder="1" applyAlignment="1">
      <alignment wrapText="1"/>
    </xf>
    <xf numFmtId="0" fontId="7" fillId="6" borderId="49" xfId="0" applyFont="1" applyFill="1" applyBorder="1" applyAlignment="1">
      <alignment horizontal="center" vertical="center" wrapText="1"/>
    </xf>
    <xf numFmtId="175" fontId="7" fillId="6" borderId="80" xfId="0" applyNumberFormat="1" applyFont="1" applyFill="1" applyBorder="1" applyAlignment="1">
      <alignment horizontal="right" vertical="center" wrapText="1"/>
    </xf>
    <xf numFmtId="0" fontId="7" fillId="6" borderId="50" xfId="0" applyFont="1" applyFill="1" applyBorder="1" applyAlignment="1">
      <alignment horizontal="center" vertical="center" wrapText="1"/>
    </xf>
    <xf numFmtId="175" fontId="7" fillId="6" borderId="14" xfId="0" applyNumberFormat="1" applyFont="1" applyFill="1" applyBorder="1" applyAlignment="1">
      <alignment horizontal="right" vertical="center" wrapText="1"/>
    </xf>
    <xf numFmtId="0" fontId="7" fillId="6" borderId="39" xfId="0" applyFont="1" applyFill="1" applyBorder="1" applyAlignment="1">
      <alignment horizontal="center" vertical="center" wrapText="1"/>
    </xf>
    <xf numFmtId="175" fontId="7" fillId="6" borderId="24" xfId="0" applyNumberFormat="1" applyFont="1" applyFill="1" applyBorder="1" applyAlignment="1">
      <alignment horizontal="right" vertical="center" wrapText="1"/>
    </xf>
    <xf numFmtId="0" fontId="7" fillId="6" borderId="26" xfId="0" applyFont="1" applyFill="1" applyBorder="1" applyAlignment="1">
      <alignment horizontal="center" vertical="center" wrapText="1"/>
    </xf>
    <xf numFmtId="175" fontId="7" fillId="6" borderId="84" xfId="0" applyNumberFormat="1" applyFont="1" applyFill="1" applyBorder="1" applyAlignment="1">
      <alignment horizontal="right" vertical="center" wrapText="1"/>
    </xf>
    <xf numFmtId="175" fontId="7" fillId="6" borderId="52" xfId="0" applyNumberFormat="1" applyFont="1" applyFill="1" applyBorder="1" applyAlignment="1">
      <alignment horizontal="right" vertical="center" wrapText="1"/>
    </xf>
    <xf numFmtId="175" fontId="7" fillId="4" borderId="21" xfId="0" applyNumberFormat="1" applyFont="1" applyFill="1" applyBorder="1" applyAlignment="1">
      <alignment wrapText="1"/>
    </xf>
    <xf numFmtId="175" fontId="7" fillId="4" borderId="19" xfId="0" applyNumberFormat="1" applyFont="1" applyFill="1" applyBorder="1" applyAlignment="1">
      <alignment wrapText="1"/>
    </xf>
    <xf numFmtId="175" fontId="7" fillId="8" borderId="79" xfId="0" applyNumberFormat="1" applyFont="1" applyFill="1" applyBorder="1" applyAlignment="1">
      <alignment vertical="center" wrapText="1"/>
    </xf>
    <xf numFmtId="0" fontId="7" fillId="8" borderId="26" xfId="0" applyFont="1" applyFill="1" applyBorder="1" applyAlignment="1">
      <alignment horizontal="center" vertical="center" wrapText="1"/>
    </xf>
    <xf numFmtId="175" fontId="7" fillId="8" borderId="26" xfId="0" applyNumberFormat="1" applyFont="1" applyFill="1" applyBorder="1" applyAlignment="1">
      <alignment horizontal="right" vertical="center" wrapText="1"/>
    </xf>
    <xf numFmtId="0" fontId="7" fillId="8" borderId="49" xfId="0" applyFont="1" applyFill="1" applyBorder="1" applyAlignment="1">
      <alignment horizontal="center" vertical="center" wrapText="1"/>
    </xf>
    <xf numFmtId="175" fontId="7" fillId="8" borderId="80" xfId="0" applyNumberFormat="1" applyFont="1" applyFill="1" applyBorder="1" applyAlignment="1">
      <alignment horizontal="right" vertical="center" wrapText="1"/>
    </xf>
    <xf numFmtId="175" fontId="7" fillId="8" borderId="40" xfId="0" applyNumberFormat="1" applyFont="1" applyFill="1" applyBorder="1" applyAlignment="1">
      <alignment horizontal="right" vertical="center" wrapText="1"/>
    </xf>
    <xf numFmtId="0" fontId="7" fillId="8" borderId="50" xfId="0" applyFont="1" applyFill="1" applyBorder="1" applyAlignment="1">
      <alignment horizontal="center" vertical="center" wrapText="1"/>
    </xf>
    <xf numFmtId="175" fontId="7" fillId="8" borderId="14" xfId="0" applyNumberFormat="1" applyFont="1" applyFill="1" applyBorder="1" applyAlignment="1">
      <alignment horizontal="right" vertical="center" wrapText="1"/>
    </xf>
    <xf numFmtId="175" fontId="7" fillId="8" borderId="54" xfId="0" applyNumberFormat="1" applyFont="1" applyFill="1" applyBorder="1" applyAlignment="1">
      <alignment horizontal="right" vertical="center" wrapText="1"/>
    </xf>
    <xf numFmtId="0" fontId="7" fillId="8" borderId="39" xfId="0" applyFont="1" applyFill="1" applyBorder="1" applyAlignment="1">
      <alignment horizontal="center" vertical="center" wrapText="1"/>
    </xf>
    <xf numFmtId="175" fontId="7" fillId="8" borderId="24" xfId="0" applyNumberFormat="1" applyFont="1" applyFill="1" applyBorder="1" applyAlignment="1">
      <alignment horizontal="right" vertical="center" wrapText="1"/>
    </xf>
    <xf numFmtId="175" fontId="7" fillId="8" borderId="25" xfId="0" applyNumberFormat="1" applyFont="1" applyFill="1" applyBorder="1" applyAlignment="1">
      <alignment horizontal="right" vertical="center" wrapText="1"/>
    </xf>
    <xf numFmtId="175" fontId="7" fillId="10" borderId="79" xfId="0" applyNumberFormat="1" applyFont="1" applyFill="1" applyBorder="1" applyAlignment="1">
      <alignment vertical="center" wrapText="1"/>
    </xf>
    <xf numFmtId="0" fontId="7" fillId="10" borderId="26" xfId="0" applyFont="1" applyFill="1" applyBorder="1" applyAlignment="1">
      <alignment horizontal="center" vertical="center" wrapText="1"/>
    </xf>
    <xf numFmtId="175" fontId="7" fillId="10" borderId="26" xfId="0" applyNumberFormat="1" applyFont="1" applyFill="1" applyBorder="1" applyAlignment="1">
      <alignment horizontal="right" vertical="center" wrapText="1"/>
    </xf>
    <xf numFmtId="0" fontId="7" fillId="10" borderId="49" xfId="0" applyFont="1" applyFill="1" applyBorder="1" applyAlignment="1">
      <alignment horizontal="center" vertical="center" wrapText="1"/>
    </xf>
    <xf numFmtId="175" fontId="7" fillId="10" borderId="80" xfId="0" applyNumberFormat="1" applyFont="1" applyFill="1" applyBorder="1" applyAlignment="1">
      <alignment horizontal="right" vertical="center" wrapText="1"/>
    </xf>
    <xf numFmtId="175" fontId="7" fillId="10" borderId="40" xfId="0" applyNumberFormat="1" applyFont="1" applyFill="1" applyBorder="1" applyAlignment="1">
      <alignment horizontal="right" vertical="center" wrapText="1"/>
    </xf>
    <xf numFmtId="0" fontId="7" fillId="10" borderId="39" xfId="0" applyFont="1" applyFill="1" applyBorder="1" applyAlignment="1">
      <alignment horizontal="center" vertical="center" wrapText="1"/>
    </xf>
    <xf numFmtId="175" fontId="7" fillId="10" borderId="24" xfId="0" applyNumberFormat="1" applyFont="1" applyFill="1" applyBorder="1" applyAlignment="1">
      <alignment horizontal="right" vertical="center" wrapText="1"/>
    </xf>
    <xf numFmtId="175" fontId="7" fillId="10" borderId="25" xfId="0" applyNumberFormat="1" applyFont="1" applyFill="1" applyBorder="1" applyAlignment="1">
      <alignment horizontal="right" vertical="center" wrapText="1"/>
    </xf>
    <xf numFmtId="0" fontId="7" fillId="10" borderId="50" xfId="0" applyFont="1" applyFill="1" applyBorder="1" applyAlignment="1">
      <alignment horizontal="center" vertical="center" wrapText="1"/>
    </xf>
    <xf numFmtId="175" fontId="7" fillId="10" borderId="14" xfId="0" applyNumberFormat="1" applyFont="1" applyFill="1" applyBorder="1" applyAlignment="1">
      <alignment horizontal="right" vertical="center" wrapText="1"/>
    </xf>
    <xf numFmtId="175" fontId="7" fillId="10" borderId="54" xfId="0" applyNumberFormat="1" applyFont="1" applyFill="1" applyBorder="1" applyAlignment="1">
      <alignment horizontal="right" vertical="center" wrapText="1"/>
    </xf>
    <xf numFmtId="10" fontId="7" fillId="9" borderId="14" xfId="5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8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85" xfId="0" applyFont="1" applyBorder="1" applyAlignment="1">
      <alignment horizontal="center" vertical="center" wrapText="1"/>
    </xf>
    <xf numFmtId="0" fontId="8" fillId="7" borderId="17" xfId="0" applyFont="1" applyFill="1" applyBorder="1" applyAlignment="1">
      <alignment vertical="center"/>
    </xf>
    <xf numFmtId="0" fontId="8" fillId="7" borderId="30" xfId="0" applyFont="1" applyFill="1" applyBorder="1" applyAlignment="1">
      <alignment vertical="center"/>
    </xf>
    <xf numFmtId="4" fontId="7" fillId="0" borderId="80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4" fontId="7" fillId="0" borderId="5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175" fontId="7" fillId="9" borderId="40" xfId="0" applyNumberFormat="1" applyFont="1" applyFill="1" applyBorder="1" applyAlignment="1">
      <alignment horizontal="right" vertical="center" wrapText="1"/>
    </xf>
    <xf numFmtId="175" fontId="7" fillId="9" borderId="54" xfId="0" applyNumberFormat="1" applyFont="1" applyFill="1" applyBorder="1" applyAlignment="1">
      <alignment horizontal="right" vertical="center" wrapText="1"/>
    </xf>
    <xf numFmtId="175" fontId="7" fillId="9" borderId="25" xfId="0" applyNumberFormat="1" applyFont="1" applyFill="1" applyBorder="1" applyAlignment="1">
      <alignment horizontal="right" vertical="center" wrapText="1"/>
    </xf>
    <xf numFmtId="175" fontId="7" fillId="6" borderId="40" xfId="0" applyNumberFormat="1" applyFont="1" applyFill="1" applyBorder="1" applyAlignment="1">
      <alignment horizontal="right" vertical="center" wrapText="1"/>
    </xf>
    <xf numFmtId="175" fontId="7" fillId="6" borderId="54" xfId="0" applyNumberFormat="1" applyFont="1" applyFill="1" applyBorder="1" applyAlignment="1">
      <alignment horizontal="right" vertical="center" wrapText="1"/>
    </xf>
    <xf numFmtId="175" fontId="7" fillId="6" borderId="25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0" fontId="11" fillId="11" borderId="26" xfId="0" applyFont="1" applyFill="1" applyBorder="1" applyAlignment="1">
      <alignment horizontal="center" vertical="center" wrapText="1"/>
    </xf>
    <xf numFmtId="0" fontId="12" fillId="12" borderId="26" xfId="0" applyFont="1" applyFill="1" applyBorder="1" applyAlignment="1">
      <alignment horizontal="center" vertical="center" wrapText="1"/>
    </xf>
    <xf numFmtId="0" fontId="12" fillId="12" borderId="41" xfId="0" applyNumberFormat="1" applyFont="1" applyFill="1" applyBorder="1" applyAlignment="1">
      <alignment horizontal="center" vertical="center" wrapText="1"/>
    </xf>
    <xf numFmtId="0" fontId="12" fillId="13" borderId="26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12" fillId="12" borderId="19" xfId="0" applyFont="1" applyFill="1" applyBorder="1" applyAlignment="1">
      <alignment horizontal="center" vertical="center" wrapText="1"/>
    </xf>
    <xf numFmtId="0" fontId="12" fillId="12" borderId="49" xfId="0" applyNumberFormat="1" applyFont="1" applyFill="1" applyBorder="1" applyAlignment="1">
      <alignment vertical="center" wrapText="1"/>
    </xf>
    <xf numFmtId="0" fontId="12" fillId="12" borderId="40" xfId="0" applyNumberFormat="1" applyFont="1" applyFill="1" applyBorder="1" applyAlignment="1">
      <alignment horizontal="center" vertical="center" wrapText="1"/>
    </xf>
    <xf numFmtId="0" fontId="12" fillId="13" borderId="49" xfId="0" applyFont="1" applyFill="1" applyBorder="1" applyAlignment="1">
      <alignment horizontal="center" vertical="center" wrapText="1"/>
    </xf>
    <xf numFmtId="49" fontId="12" fillId="0" borderId="40" xfId="0" applyNumberFormat="1" applyFont="1" applyFill="1" applyBorder="1" applyAlignment="1">
      <alignment horizontal="center" vertical="center" wrapText="1"/>
    </xf>
    <xf numFmtId="0" fontId="12" fillId="13" borderId="40" xfId="0" applyFont="1" applyFill="1" applyBorder="1" applyAlignment="1">
      <alignment horizontal="center" vertical="center" wrapText="1"/>
    </xf>
    <xf numFmtId="49" fontId="12" fillId="0" borderId="84" xfId="0" applyNumberFormat="1" applyFont="1" applyFill="1" applyBorder="1" applyAlignment="1">
      <alignment horizontal="center" vertical="center" wrapText="1"/>
    </xf>
    <xf numFmtId="49" fontId="12" fillId="0" borderId="86" xfId="0" applyNumberFormat="1" applyFont="1" applyFill="1" applyBorder="1" applyAlignment="1">
      <alignment horizontal="center" vertical="center" wrapText="1"/>
    </xf>
    <xf numFmtId="0" fontId="12" fillId="12" borderId="50" xfId="0" applyNumberFormat="1" applyFont="1" applyFill="1" applyBorder="1" applyAlignment="1">
      <alignment vertical="center" wrapText="1"/>
    </xf>
    <xf numFmtId="0" fontId="12" fillId="12" borderId="54" xfId="0" applyNumberFormat="1" applyFont="1" applyFill="1" applyBorder="1" applyAlignment="1">
      <alignment horizontal="center" vertical="center" wrapText="1"/>
    </xf>
    <xf numFmtId="0" fontId="12" fillId="13" borderId="50" xfId="0" applyFont="1" applyFill="1" applyBorder="1" applyAlignment="1">
      <alignment horizontal="center" vertical="center" wrapText="1"/>
    </xf>
    <xf numFmtId="49" fontId="12" fillId="0" borderId="54" xfId="0" applyNumberFormat="1" applyFont="1" applyFill="1" applyBorder="1" applyAlignment="1">
      <alignment horizontal="center" vertical="center" wrapText="1"/>
    </xf>
    <xf numFmtId="49" fontId="12" fillId="0" borderId="83" xfId="0" applyNumberFormat="1" applyFont="1" applyFill="1" applyBorder="1" applyAlignment="1">
      <alignment horizontal="center" vertical="center" wrapText="1"/>
    </xf>
    <xf numFmtId="49" fontId="12" fillId="0" borderId="71" xfId="0" applyNumberFormat="1" applyFont="1" applyFill="1" applyBorder="1" applyAlignment="1">
      <alignment horizontal="center" vertical="center" wrapText="1"/>
    </xf>
    <xf numFmtId="0" fontId="12" fillId="13" borderId="39" xfId="0" applyFont="1" applyFill="1" applyBorder="1" applyAlignment="1">
      <alignment horizontal="center"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49" fontId="12" fillId="0" borderId="52" xfId="0" applyNumberFormat="1" applyFont="1" applyFill="1" applyBorder="1" applyAlignment="1">
      <alignment horizontal="center" vertical="center" wrapText="1"/>
    </xf>
    <xf numFmtId="0" fontId="12" fillId="12" borderId="39" xfId="0" applyNumberFormat="1" applyFont="1" applyFill="1" applyBorder="1" applyAlignment="1">
      <alignment vertical="center" wrapText="1"/>
    </xf>
    <xf numFmtId="0" fontId="12" fillId="12" borderId="25" xfId="0" applyNumberFormat="1" applyFont="1" applyFill="1" applyBorder="1" applyAlignment="1">
      <alignment horizontal="center" vertical="center" wrapText="1"/>
    </xf>
    <xf numFmtId="0" fontId="7" fillId="7" borderId="41" xfId="0" applyFont="1" applyFill="1" applyBorder="1" applyAlignment="1">
      <alignment horizontal="justify" vertical="center" wrapText="1"/>
    </xf>
    <xf numFmtId="1" fontId="7" fillId="7" borderId="41" xfId="0" applyNumberFormat="1" applyFont="1" applyFill="1" applyBorder="1" applyAlignment="1">
      <alignment horizontal="center" vertical="center"/>
    </xf>
    <xf numFmtId="175" fontId="7" fillId="7" borderId="87" xfId="0" applyNumberFormat="1" applyFont="1" applyFill="1" applyBorder="1" applyAlignment="1">
      <alignment horizontal="center" vertical="center"/>
    </xf>
    <xf numFmtId="0" fontId="3" fillId="7" borderId="88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right" vertical="center" wrapText="1"/>
    </xf>
    <xf numFmtId="0" fontId="3" fillId="0" borderId="4" xfId="0" applyNumberFormat="1" applyFont="1" applyFill="1" applyBorder="1" applyAlignment="1">
      <alignment horizontal="right" vertical="center" wrapText="1"/>
    </xf>
    <xf numFmtId="10" fontId="7" fillId="0" borderId="89" xfId="5" applyNumberFormat="1" applyFont="1" applyBorder="1" applyAlignment="1">
      <alignment wrapText="1"/>
    </xf>
    <xf numFmtId="10" fontId="7" fillId="4" borderId="19" xfId="5" applyNumberFormat="1" applyFont="1" applyFill="1" applyBorder="1" applyAlignment="1">
      <alignment wrapText="1"/>
    </xf>
    <xf numFmtId="10" fontId="7" fillId="0" borderId="65" xfId="5" applyNumberFormat="1" applyFont="1" applyBorder="1"/>
    <xf numFmtId="10" fontId="7" fillId="4" borderId="26" xfId="5" applyNumberFormat="1" applyFont="1" applyFill="1" applyBorder="1"/>
    <xf numFmtId="0" fontId="0" fillId="2" borderId="0" xfId="0" applyFill="1"/>
    <xf numFmtId="0" fontId="13" fillId="2" borderId="4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49" fontId="14" fillId="2" borderId="14" xfId="0" applyNumberFormat="1" applyFont="1" applyFill="1" applyBorder="1" applyAlignment="1">
      <alignment vertical="center" wrapText="1"/>
    </xf>
    <xf numFmtId="49" fontId="14" fillId="2" borderId="78" xfId="0" applyNumberFormat="1" applyFont="1" applyFill="1" applyBorder="1" applyAlignment="1">
      <alignment vertical="center" wrapText="1"/>
    </xf>
    <xf numFmtId="0" fontId="0" fillId="0" borderId="14" xfId="0" applyBorder="1"/>
    <xf numFmtId="3" fontId="14" fillId="2" borderId="14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173" fontId="14" fillId="2" borderId="1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0" fillId="2" borderId="0" xfId="0" applyFill="1" applyAlignment="1"/>
    <xf numFmtId="0" fontId="14" fillId="2" borderId="14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justify" vertical="center" wrapText="1"/>
    </xf>
    <xf numFmtId="173" fontId="7" fillId="2" borderId="7" xfId="0" applyNumberFormat="1" applyFont="1" applyFill="1" applyBorder="1" applyAlignment="1">
      <alignment vertical="center" wrapText="1"/>
    </xf>
    <xf numFmtId="173" fontId="14" fillId="2" borderId="14" xfId="0" applyNumberFormat="1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justify" vertical="center" wrapText="1"/>
    </xf>
    <xf numFmtId="173" fontId="14" fillId="2" borderId="78" xfId="0" applyNumberFormat="1" applyFont="1" applyFill="1" applyBorder="1" applyAlignment="1">
      <alignment vertical="center" wrapText="1"/>
    </xf>
    <xf numFmtId="49" fontId="14" fillId="2" borderId="78" xfId="0" applyNumberFormat="1" applyFont="1" applyFill="1" applyBorder="1" applyAlignment="1">
      <alignment horizontal="center" vertical="center" wrapText="1"/>
    </xf>
    <xf numFmtId="0" fontId="14" fillId="2" borderId="78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/>
    </xf>
    <xf numFmtId="172" fontId="14" fillId="2" borderId="14" xfId="0" applyNumberFormat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49" fontId="16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/>
    <xf numFmtId="49" fontId="15" fillId="2" borderId="14" xfId="0" applyNumberFormat="1" applyFont="1" applyFill="1" applyBorder="1" applyAlignment="1">
      <alignment horizontal="justify" vertical="center" wrapText="1"/>
    </xf>
    <xf numFmtId="1" fontId="14" fillId="2" borderId="14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0" fontId="3" fillId="2" borderId="90" xfId="0" applyNumberFormat="1" applyFont="1" applyFill="1" applyBorder="1" applyAlignment="1">
      <alignment horizontal="justify" vertical="center" wrapText="1"/>
    </xf>
    <xf numFmtId="0" fontId="3" fillId="2" borderId="90" xfId="0" applyFont="1" applyFill="1" applyBorder="1" applyAlignment="1">
      <alignment horizontal="justify" vertical="center" wrapText="1"/>
    </xf>
    <xf numFmtId="0" fontId="3" fillId="2" borderId="90" xfId="0" applyFont="1" applyFill="1" applyBorder="1" applyAlignment="1">
      <alignment horizontal="center" vertical="center" wrapText="1"/>
    </xf>
    <xf numFmtId="0" fontId="9" fillId="2" borderId="90" xfId="0" applyFont="1" applyFill="1" applyBorder="1" applyAlignment="1">
      <alignment horizontal="justify" vertical="center"/>
    </xf>
    <xf numFmtId="0" fontId="3" fillId="0" borderId="90" xfId="0" applyFont="1" applyFill="1" applyBorder="1" applyAlignment="1">
      <alignment horizontal="center" vertical="center" wrapText="1"/>
    </xf>
    <xf numFmtId="14" fontId="3" fillId="0" borderId="90" xfId="0" applyNumberFormat="1" applyFont="1" applyFill="1" applyBorder="1" applyAlignment="1">
      <alignment horizontal="center" vertical="center" wrapText="1"/>
    </xf>
    <xf numFmtId="173" fontId="3" fillId="2" borderId="90" xfId="0" applyNumberFormat="1" applyFont="1" applyFill="1" applyBorder="1" applyAlignment="1">
      <alignment horizontal="center" vertical="center" wrapText="1"/>
    </xf>
    <xf numFmtId="173" fontId="3" fillId="0" borderId="90" xfId="0" applyNumberFormat="1" applyFont="1" applyFill="1" applyBorder="1" applyAlignment="1">
      <alignment horizontal="center" vertical="top" wrapText="1"/>
    </xf>
    <xf numFmtId="14" fontId="3" fillId="0" borderId="90" xfId="0" applyNumberFormat="1" applyFont="1" applyFill="1" applyBorder="1" applyAlignment="1">
      <alignment horizontal="center" vertical="top" wrapText="1"/>
    </xf>
    <xf numFmtId="173" fontId="3" fillId="2" borderId="90" xfId="0" applyNumberFormat="1" applyFont="1" applyFill="1" applyBorder="1" applyAlignment="1">
      <alignment horizontal="center" vertical="top" wrapText="1"/>
    </xf>
    <xf numFmtId="175" fontId="3" fillId="2" borderId="90" xfId="0" applyNumberFormat="1" applyFont="1" applyFill="1" applyBorder="1" applyAlignment="1">
      <alignment horizontal="right" vertical="center" wrapText="1"/>
    </xf>
    <xf numFmtId="3" fontId="3" fillId="0" borderId="90" xfId="0" applyNumberFormat="1" applyFont="1" applyFill="1" applyBorder="1" applyAlignment="1">
      <alignment horizontal="right" vertical="center" wrapText="1"/>
    </xf>
    <xf numFmtId="2" fontId="3" fillId="0" borderId="90" xfId="0" applyNumberFormat="1" applyFont="1" applyFill="1" applyBorder="1" applyAlignment="1">
      <alignment horizontal="right" vertical="center" wrapText="1"/>
    </xf>
    <xf numFmtId="0" fontId="3" fillId="0" borderId="90" xfId="0" applyNumberFormat="1" applyFont="1" applyFill="1" applyBorder="1" applyAlignment="1">
      <alignment horizontal="right" vertical="center" wrapText="1"/>
    </xf>
    <xf numFmtId="175" fontId="3" fillId="0" borderId="90" xfId="0" applyNumberFormat="1" applyFont="1" applyFill="1" applyBorder="1" applyAlignment="1">
      <alignment vertical="center" wrapText="1"/>
    </xf>
    <xf numFmtId="172" fontId="3" fillId="0" borderId="90" xfId="0" applyNumberFormat="1" applyFont="1" applyFill="1" applyBorder="1" applyAlignment="1">
      <alignment vertical="center" wrapText="1"/>
    </xf>
    <xf numFmtId="14" fontId="3" fillId="0" borderId="90" xfId="0" applyNumberFormat="1" applyFont="1" applyFill="1" applyBorder="1" applyAlignment="1">
      <alignment vertical="center" wrapText="1"/>
    </xf>
    <xf numFmtId="175" fontId="3" fillId="2" borderId="90" xfId="0" applyNumberFormat="1" applyFont="1" applyFill="1" applyBorder="1" applyAlignment="1">
      <alignment vertical="center" wrapText="1"/>
    </xf>
    <xf numFmtId="10" fontId="3" fillId="2" borderId="90" xfId="5" applyNumberFormat="1" applyFont="1" applyFill="1" applyBorder="1" applyAlignment="1">
      <alignment vertical="center" wrapText="1"/>
    </xf>
    <xf numFmtId="175" fontId="3" fillId="0" borderId="90" xfId="0" applyNumberFormat="1" applyFont="1" applyFill="1" applyBorder="1" applyAlignment="1">
      <alignment horizontal="center" vertical="center" wrapText="1"/>
    </xf>
    <xf numFmtId="175" fontId="0" fillId="0" borderId="90" xfId="0" applyNumberFormat="1" applyFont="1" applyFill="1" applyBorder="1" applyAlignment="1">
      <alignment horizontal="center" vertical="center"/>
    </xf>
    <xf numFmtId="172" fontId="0" fillId="0" borderId="90" xfId="0" applyNumberFormat="1" applyFont="1" applyFill="1" applyBorder="1" applyAlignment="1">
      <alignment horizontal="center" vertical="center"/>
    </xf>
    <xf numFmtId="172" fontId="3" fillId="0" borderId="90" xfId="0" applyNumberFormat="1" applyFont="1" applyFill="1" applyBorder="1" applyAlignment="1">
      <alignment horizontal="justify" vertical="center" wrapText="1"/>
    </xf>
    <xf numFmtId="49" fontId="7" fillId="2" borderId="14" xfId="0" applyNumberFormat="1" applyFont="1" applyFill="1" applyBorder="1" applyAlignment="1">
      <alignment horizontal="justify" vertical="center" wrapText="1"/>
    </xf>
    <xf numFmtId="0" fontId="14" fillId="14" borderId="14" xfId="0" applyNumberFormat="1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horizontal="center" vertical="center" wrapText="1"/>
    </xf>
    <xf numFmtId="0" fontId="7" fillId="14" borderId="14" xfId="0" applyFont="1" applyFill="1" applyBorder="1" applyAlignment="1">
      <alignment vertical="center" wrapText="1"/>
    </xf>
    <xf numFmtId="0" fontId="13" fillId="14" borderId="14" xfId="0" applyFont="1" applyFill="1" applyBorder="1" applyAlignment="1">
      <alignment vertical="center" wrapText="1"/>
    </xf>
    <xf numFmtId="49" fontId="14" fillId="14" borderId="14" xfId="0" applyNumberFormat="1" applyFont="1" applyFill="1" applyBorder="1" applyAlignment="1">
      <alignment vertical="center" wrapText="1"/>
    </xf>
    <xf numFmtId="49" fontId="14" fillId="14" borderId="14" xfId="0" applyNumberFormat="1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vertical="center" wrapText="1"/>
    </xf>
    <xf numFmtId="3" fontId="14" fillId="14" borderId="14" xfId="0" applyNumberFormat="1" applyFont="1" applyFill="1" applyBorder="1" applyAlignment="1">
      <alignment horizontal="center" vertical="center" wrapText="1"/>
    </xf>
    <xf numFmtId="173" fontId="7" fillId="14" borderId="7" xfId="0" applyNumberFormat="1" applyFont="1" applyFill="1" applyBorder="1" applyAlignment="1">
      <alignment vertical="center" wrapText="1"/>
    </xf>
    <xf numFmtId="173" fontId="14" fillId="14" borderId="14" xfId="0" applyNumberFormat="1" applyFont="1" applyFill="1" applyBorder="1" applyAlignment="1">
      <alignment horizontal="center" vertical="center" wrapText="1"/>
    </xf>
    <xf numFmtId="0" fontId="7" fillId="14" borderId="14" xfId="0" applyFont="1" applyFill="1" applyBorder="1" applyAlignment="1">
      <alignment horizontal="center" vertical="center" wrapText="1"/>
    </xf>
    <xf numFmtId="0" fontId="14" fillId="14" borderId="14" xfId="0" applyFont="1" applyFill="1" applyBorder="1" applyAlignment="1">
      <alignment horizontal="justify" vertical="center" wrapText="1"/>
    </xf>
    <xf numFmtId="0" fontId="0" fillId="14" borderId="0" xfId="0" applyFill="1" applyAlignment="1">
      <alignment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vertical="center" wrapText="1"/>
    </xf>
    <xf numFmtId="49" fontId="7" fillId="2" borderId="78" xfId="0" applyNumberFormat="1" applyFont="1" applyFill="1" applyBorder="1" applyAlignment="1">
      <alignment horizontal="center" vertical="center" wrapText="1"/>
    </xf>
    <xf numFmtId="49" fontId="14" fillId="0" borderId="78" xfId="0" applyNumberFormat="1" applyFont="1" applyFill="1" applyBorder="1" applyAlignment="1">
      <alignment vertical="center" wrapText="1"/>
    </xf>
    <xf numFmtId="3" fontId="14" fillId="2" borderId="78" xfId="0" applyNumberFormat="1" applyFont="1" applyFill="1" applyBorder="1" applyAlignment="1">
      <alignment horizontal="center" vertical="center" wrapText="1"/>
    </xf>
    <xf numFmtId="0" fontId="14" fillId="0" borderId="78" xfId="0" applyFont="1" applyFill="1" applyBorder="1" applyAlignment="1">
      <alignment vertical="center" wrapText="1"/>
    </xf>
    <xf numFmtId="3" fontId="14" fillId="2" borderId="83" xfId="0" applyNumberFormat="1" applyFont="1" applyFill="1" applyBorder="1" applyAlignment="1">
      <alignment horizontal="center" vertical="center" wrapText="1"/>
    </xf>
    <xf numFmtId="3" fontId="14" fillId="2" borderId="81" xfId="0" applyNumberFormat="1" applyFont="1" applyFill="1" applyBorder="1" applyAlignment="1">
      <alignment horizontal="center" vertical="center" wrapText="1"/>
    </xf>
    <xf numFmtId="173" fontId="7" fillId="2" borderId="14" xfId="0" applyNumberFormat="1" applyFont="1" applyFill="1" applyBorder="1" applyAlignment="1">
      <alignment vertical="center" wrapText="1"/>
    </xf>
    <xf numFmtId="173" fontId="7" fillId="0" borderId="14" xfId="0" applyNumberFormat="1" applyFont="1" applyFill="1" applyBorder="1" applyAlignment="1">
      <alignment vertical="center" wrapText="1"/>
    </xf>
    <xf numFmtId="0" fontId="0" fillId="15" borderId="14" xfId="0" applyFill="1" applyBorder="1"/>
    <xf numFmtId="0" fontId="0" fillId="15" borderId="0" xfId="0" applyFill="1"/>
    <xf numFmtId="0" fontId="0" fillId="14" borderId="14" xfId="0" applyFill="1" applyBorder="1"/>
    <xf numFmtId="0" fontId="0" fillId="14" borderId="0" xfId="0" applyFill="1"/>
    <xf numFmtId="173" fontId="7" fillId="0" borderId="78" xfId="0" applyNumberFormat="1" applyFont="1" applyFill="1" applyBorder="1" applyAlignment="1">
      <alignment vertical="center" wrapText="1"/>
    </xf>
    <xf numFmtId="49" fontId="15" fillId="0" borderId="78" xfId="0" applyNumberFormat="1" applyFont="1" applyFill="1" applyBorder="1" applyAlignment="1">
      <alignment vertical="center" wrapText="1"/>
    </xf>
    <xf numFmtId="0" fontId="15" fillId="0" borderId="78" xfId="0" applyFont="1" applyFill="1" applyBorder="1" applyAlignment="1">
      <alignment horizontal="center" vertical="center" wrapText="1"/>
    </xf>
    <xf numFmtId="0" fontId="19" fillId="0" borderId="91" xfId="2" applyBorder="1" applyAlignment="1">
      <alignment horizontal="center" vertical="center" wrapText="1"/>
    </xf>
    <xf numFmtId="0" fontId="19" fillId="0" borderId="92" xfId="2" applyBorder="1" applyAlignment="1">
      <alignment horizontal="center" vertical="center" wrapText="1"/>
    </xf>
    <xf numFmtId="0" fontId="26" fillId="14" borderId="14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0" fillId="2" borderId="93" xfId="0" applyFill="1" applyBorder="1"/>
    <xf numFmtId="0" fontId="0" fillId="0" borderId="93" xfId="0" applyBorder="1"/>
    <xf numFmtId="0" fontId="26" fillId="14" borderId="14" xfId="0" applyFont="1" applyFill="1" applyBorder="1" applyAlignment="1">
      <alignment vertical="center" wrapText="1"/>
    </xf>
    <xf numFmtId="0" fontId="0" fillId="14" borderId="14" xfId="0" applyFill="1" applyBorder="1" applyAlignment="1">
      <alignment vertical="center" wrapText="1"/>
    </xf>
    <xf numFmtId="49" fontId="14" fillId="14" borderId="78" xfId="0" applyNumberFormat="1" applyFont="1" applyFill="1" applyBorder="1" applyAlignment="1">
      <alignment vertical="center" wrapText="1"/>
    </xf>
    <xf numFmtId="49" fontId="14" fillId="14" borderId="78" xfId="0" applyNumberFormat="1" applyFont="1" applyFill="1" applyBorder="1" applyAlignment="1">
      <alignment horizontal="justify" vertical="center" wrapText="1"/>
    </xf>
    <xf numFmtId="0" fontId="27" fillId="14" borderId="78" xfId="0" applyFont="1" applyFill="1" applyBorder="1" applyAlignment="1">
      <alignment horizontal="center" vertical="center" wrapText="1"/>
    </xf>
    <xf numFmtId="0" fontId="27" fillId="14" borderId="78" xfId="0" applyFont="1" applyFill="1" applyBorder="1" applyAlignment="1">
      <alignment vertical="center" wrapText="1"/>
    </xf>
    <xf numFmtId="3" fontId="14" fillId="14" borderId="78" xfId="0" applyNumberFormat="1" applyFont="1" applyFill="1" applyBorder="1" applyAlignment="1">
      <alignment horizontal="center" vertical="center" wrapText="1"/>
    </xf>
    <xf numFmtId="3" fontId="7" fillId="14" borderId="78" xfId="0" applyNumberFormat="1" applyFont="1" applyFill="1" applyBorder="1" applyAlignment="1">
      <alignment horizontal="center" vertical="center" wrapText="1"/>
    </xf>
    <xf numFmtId="3" fontId="7" fillId="14" borderId="14" xfId="0" applyNumberFormat="1" applyFont="1" applyFill="1" applyBorder="1" applyAlignment="1">
      <alignment horizontal="center" vertical="center" wrapText="1"/>
    </xf>
    <xf numFmtId="0" fontId="28" fillId="14" borderId="78" xfId="0" applyFont="1" applyFill="1" applyBorder="1" applyAlignment="1">
      <alignment vertical="center" wrapText="1"/>
    </xf>
    <xf numFmtId="49" fontId="14" fillId="14" borderId="78" xfId="0" applyNumberFormat="1" applyFont="1" applyFill="1" applyBorder="1" applyAlignment="1">
      <alignment horizontal="center" vertical="center" wrapText="1"/>
    </xf>
    <xf numFmtId="49" fontId="15" fillId="14" borderId="78" xfId="0" applyNumberFormat="1" applyFont="1" applyFill="1" applyBorder="1" applyAlignment="1">
      <alignment vertical="center" wrapText="1"/>
    </xf>
    <xf numFmtId="0" fontId="15" fillId="14" borderId="78" xfId="0" applyFont="1" applyFill="1" applyBorder="1" applyAlignment="1">
      <alignment horizontal="center" vertical="center" wrapText="1"/>
    </xf>
    <xf numFmtId="0" fontId="14" fillId="14" borderId="78" xfId="0" applyFont="1" applyFill="1" applyBorder="1" applyAlignment="1">
      <alignment vertical="center" wrapText="1"/>
    </xf>
    <xf numFmtId="49" fontId="14" fillId="14" borderId="14" xfId="0" applyNumberFormat="1" applyFont="1" applyFill="1" applyBorder="1" applyAlignment="1">
      <alignment horizontal="justify" vertical="center" wrapText="1"/>
    </xf>
    <xf numFmtId="0" fontId="27" fillId="14" borderId="14" xfId="0" applyFont="1" applyFill="1" applyBorder="1" applyAlignment="1">
      <alignment horizontal="center" vertical="center" wrapText="1"/>
    </xf>
    <xf numFmtId="0" fontId="27" fillId="14" borderId="14" xfId="0" applyFont="1" applyFill="1" applyBorder="1" applyAlignment="1">
      <alignment vertical="center" wrapText="1"/>
    </xf>
    <xf numFmtId="0" fontId="28" fillId="14" borderId="14" xfId="0" applyFont="1" applyFill="1" applyBorder="1" applyAlignment="1">
      <alignment vertical="center" wrapText="1"/>
    </xf>
    <xf numFmtId="173" fontId="7" fillId="14" borderId="14" xfId="0" applyNumberFormat="1" applyFont="1" applyFill="1" applyBorder="1" applyAlignment="1">
      <alignment vertical="center" wrapText="1"/>
    </xf>
    <xf numFmtId="49" fontId="15" fillId="14" borderId="14" xfId="0" applyNumberFormat="1" applyFont="1" applyFill="1" applyBorder="1" applyAlignment="1">
      <alignment vertical="center" wrapText="1"/>
    </xf>
    <xf numFmtId="0" fontId="15" fillId="14" borderId="14" xfId="0" applyFont="1" applyFill="1" applyBorder="1" applyAlignment="1">
      <alignment horizontal="center" vertical="center" wrapText="1"/>
    </xf>
    <xf numFmtId="0" fontId="19" fillId="0" borderId="94" xfId="2" applyBorder="1" applyAlignment="1">
      <alignment horizontal="center" vertical="center" wrapText="1"/>
    </xf>
    <xf numFmtId="173" fontId="26" fillId="0" borderId="14" xfId="0" applyNumberFormat="1" applyFont="1" applyFill="1" applyBorder="1" applyAlignment="1">
      <alignment vertical="center" wrapText="1"/>
    </xf>
    <xf numFmtId="0" fontId="19" fillId="0" borderId="14" xfId="2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93" xfId="0" applyFont="1" applyBorder="1" applyAlignment="1">
      <alignment vertical="center"/>
    </xf>
    <xf numFmtId="0" fontId="0" fillId="14" borderId="93" xfId="0" applyFill="1" applyBorder="1" applyAlignment="1">
      <alignment vertical="center" wrapText="1"/>
    </xf>
    <xf numFmtId="0" fontId="0" fillId="15" borderId="93" xfId="0" applyFill="1" applyBorder="1"/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14" borderId="0" xfId="0" applyFill="1" applyBorder="1" applyAlignment="1">
      <alignment vertical="center" wrapText="1"/>
    </xf>
    <xf numFmtId="0" fontId="0" fillId="2" borderId="0" xfId="0" applyFill="1" applyBorder="1"/>
    <xf numFmtId="49" fontId="0" fillId="0" borderId="0" xfId="0" applyNumberFormat="1" applyBorder="1" applyAlignment="1">
      <alignment wrapText="1"/>
    </xf>
    <xf numFmtId="0" fontId="0" fillId="14" borderId="0" xfId="0" applyFill="1" applyBorder="1"/>
    <xf numFmtId="0" fontId="0" fillId="15" borderId="0" xfId="0" applyFill="1" applyBorder="1"/>
    <xf numFmtId="0" fontId="20" fillId="0" borderId="92" xfId="4" applyBorder="1" applyAlignment="1">
      <alignment horizontal="center" vertical="center" wrapText="1"/>
    </xf>
    <xf numFmtId="49" fontId="29" fillId="16" borderId="14" xfId="4" applyNumberFormat="1" applyFont="1" applyFill="1" applyBorder="1" applyAlignment="1">
      <alignment horizontal="left" vertical="center" wrapText="1"/>
    </xf>
    <xf numFmtId="3" fontId="19" fillId="0" borderId="92" xfId="4" applyNumberFormat="1" applyFont="1" applyBorder="1" applyAlignment="1">
      <alignment horizontal="center" vertical="center" wrapText="1"/>
    </xf>
    <xf numFmtId="0" fontId="7" fillId="14" borderId="14" xfId="0" applyNumberFormat="1" applyFont="1" applyFill="1" applyBorder="1" applyAlignment="1">
      <alignment horizontal="center" vertical="center" wrapText="1"/>
    </xf>
    <xf numFmtId="0" fontId="26" fillId="14" borderId="78" xfId="0" applyFont="1" applyFill="1" applyBorder="1" applyAlignment="1">
      <alignment horizontal="justify" vertical="center" wrapText="1"/>
    </xf>
    <xf numFmtId="0" fontId="26" fillId="14" borderId="78" xfId="0" applyFont="1" applyFill="1" applyBorder="1" applyAlignment="1">
      <alignment vertical="center" wrapText="1"/>
    </xf>
    <xf numFmtId="49" fontId="7" fillId="14" borderId="14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vertical="center" wrapText="1"/>
    </xf>
    <xf numFmtId="0" fontId="0" fillId="14" borderId="93" xfId="0" applyFill="1" applyBorder="1"/>
    <xf numFmtId="0" fontId="19" fillId="14" borderId="92" xfId="2" applyFont="1" applyFill="1" applyBorder="1" applyAlignment="1">
      <alignment horizontal="center" vertical="center" wrapText="1"/>
    </xf>
    <xf numFmtId="49" fontId="7" fillId="14" borderId="14" xfId="0" applyNumberFormat="1" applyFont="1" applyFill="1" applyBorder="1" applyAlignment="1">
      <alignment vertical="center" wrapText="1"/>
    </xf>
    <xf numFmtId="0" fontId="20" fillId="14" borderId="92" xfId="4" applyFill="1" applyBorder="1" applyAlignment="1">
      <alignment horizontal="center" vertical="center" wrapText="1"/>
    </xf>
    <xf numFmtId="0" fontId="19" fillId="14" borderId="92" xfId="2" applyFill="1" applyBorder="1" applyAlignment="1">
      <alignment horizontal="center" vertical="center" wrapText="1"/>
    </xf>
    <xf numFmtId="3" fontId="19" fillId="14" borderId="92" xfId="4" applyNumberFormat="1" applyFont="1" applyFill="1" applyBorder="1" applyAlignment="1">
      <alignment horizontal="center" vertical="center" wrapText="1"/>
    </xf>
    <xf numFmtId="0" fontId="19" fillId="14" borderId="14" xfId="2" applyFill="1" applyBorder="1" applyAlignment="1">
      <alignment horizontal="center" vertical="center" wrapText="1"/>
    </xf>
    <xf numFmtId="0" fontId="26" fillId="14" borderId="83" xfId="0" applyFont="1" applyFill="1" applyBorder="1" applyAlignment="1">
      <alignment horizontal="justify" vertical="center" wrapText="1"/>
    </xf>
    <xf numFmtId="0" fontId="14" fillId="14" borderId="14" xfId="0" applyNumberFormat="1" applyFont="1" applyFill="1" applyBorder="1" applyAlignment="1">
      <alignment vertical="center" wrapText="1"/>
    </xf>
    <xf numFmtId="49" fontId="7" fillId="14" borderId="14" xfId="0" applyNumberFormat="1" applyFont="1" applyFill="1" applyBorder="1" applyAlignment="1">
      <alignment horizontal="justify" vertical="center" wrapText="1"/>
    </xf>
    <xf numFmtId="2" fontId="14" fillId="14" borderId="14" xfId="0" applyNumberFormat="1" applyFont="1" applyFill="1" applyBorder="1" applyAlignment="1">
      <alignment vertical="center" wrapText="1"/>
    </xf>
    <xf numFmtId="173" fontId="14" fillId="14" borderId="14" xfId="0" applyNumberFormat="1" applyFont="1" applyFill="1" applyBorder="1" applyAlignment="1">
      <alignment vertical="center" wrapText="1"/>
    </xf>
    <xf numFmtId="0" fontId="7" fillId="14" borderId="14" xfId="0" applyFont="1" applyFill="1" applyBorder="1" applyAlignment="1">
      <alignment horizontal="justify" vertical="center" wrapText="1"/>
    </xf>
    <xf numFmtId="173" fontId="14" fillId="14" borderId="78" xfId="0" applyNumberFormat="1" applyFont="1" applyFill="1" applyBorder="1" applyAlignment="1">
      <alignment vertical="center" wrapText="1"/>
    </xf>
    <xf numFmtId="0" fontId="14" fillId="14" borderId="78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vertical="center" wrapText="1"/>
    </xf>
    <xf numFmtId="49" fontId="7" fillId="14" borderId="78" xfId="0" applyNumberFormat="1" applyFont="1" applyFill="1" applyBorder="1" applyAlignment="1">
      <alignment vertical="center" wrapText="1"/>
    </xf>
    <xf numFmtId="0" fontId="0" fillId="2" borderId="14" xfId="0" applyNumberFormat="1" applyFill="1" applyBorder="1" applyAlignment="1">
      <alignment wrapText="1"/>
    </xf>
    <xf numFmtId="49" fontId="5" fillId="2" borderId="9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31" fillId="14" borderId="14" xfId="0" applyNumberFormat="1" applyFont="1" applyFill="1" applyBorder="1" applyAlignment="1">
      <alignment horizontal="center" vertical="center" wrapText="1"/>
    </xf>
    <xf numFmtId="49" fontId="31" fillId="14" borderId="14" xfId="0" applyNumberFormat="1" applyFont="1" applyFill="1" applyBorder="1" applyAlignment="1">
      <alignment vertical="center" wrapText="1"/>
    </xf>
    <xf numFmtId="49" fontId="28" fillId="14" borderId="14" xfId="4" applyNumberFormat="1" applyFont="1" applyFill="1" applyBorder="1" applyAlignment="1">
      <alignment horizontal="left" vertical="center" wrapText="1"/>
    </xf>
    <xf numFmtId="0" fontId="22" fillId="7" borderId="4" xfId="1" applyFill="1" applyBorder="1" applyAlignment="1" applyProtection="1">
      <alignment horizontal="center" vertical="center" wrapText="1"/>
    </xf>
    <xf numFmtId="3" fontId="0" fillId="4" borderId="18" xfId="0" applyNumberFormat="1" applyFont="1" applyFill="1" applyBorder="1" applyAlignment="1">
      <alignment horizontal="center" vertical="center" wrapText="1"/>
    </xf>
    <xf numFmtId="0" fontId="24" fillId="2" borderId="4" xfId="0" applyNumberFormat="1" applyFont="1" applyFill="1" applyBorder="1" applyAlignment="1">
      <alignment horizontal="justify" vertical="center" wrapText="1"/>
    </xf>
    <xf numFmtId="0" fontId="24" fillId="2" borderId="4" xfId="0" applyNumberFormat="1" applyFont="1" applyFill="1" applyBorder="1" applyAlignment="1">
      <alignment horizontal="center" vertical="center" wrapText="1"/>
    </xf>
    <xf numFmtId="0" fontId="24" fillId="2" borderId="4" xfId="0" applyNumberFormat="1" applyFont="1" applyFill="1" applyBorder="1" applyAlignment="1">
      <alignment horizontal="justify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4" fontId="24" fillId="0" borderId="4" xfId="0" applyNumberFormat="1" applyFont="1" applyFill="1" applyBorder="1" applyAlignment="1">
      <alignment horizontal="center" vertical="center" wrapText="1"/>
    </xf>
    <xf numFmtId="173" fontId="24" fillId="2" borderId="4" xfId="0" applyNumberFormat="1" applyFont="1" applyFill="1" applyBorder="1" applyAlignment="1">
      <alignment horizontal="center" vertical="center" wrapText="1"/>
    </xf>
    <xf numFmtId="173" fontId="24" fillId="0" borderId="4" xfId="0" applyNumberFormat="1" applyFont="1" applyFill="1" applyBorder="1" applyAlignment="1">
      <alignment horizontal="center" vertical="top" wrapText="1"/>
    </xf>
    <xf numFmtId="14" fontId="24" fillId="0" borderId="4" xfId="0" applyNumberFormat="1" applyFont="1" applyFill="1" applyBorder="1" applyAlignment="1">
      <alignment horizontal="center" vertical="top" wrapText="1"/>
    </xf>
    <xf numFmtId="173" fontId="24" fillId="2" borderId="4" xfId="0" applyNumberFormat="1" applyFont="1" applyFill="1" applyBorder="1" applyAlignment="1">
      <alignment horizontal="center" vertical="top" wrapText="1"/>
    </xf>
    <xf numFmtId="175" fontId="24" fillId="2" borderId="4" xfId="0" applyNumberFormat="1" applyFont="1" applyFill="1" applyBorder="1" applyAlignment="1">
      <alignment horizontal="right" vertical="center" wrapText="1"/>
    </xf>
    <xf numFmtId="3" fontId="24" fillId="0" borderId="4" xfId="0" applyNumberFormat="1" applyFont="1" applyFill="1" applyBorder="1" applyAlignment="1">
      <alignment horizontal="right" vertical="center" wrapText="1"/>
    </xf>
    <xf numFmtId="2" fontId="24" fillId="0" borderId="4" xfId="0" applyNumberFormat="1" applyFont="1" applyFill="1" applyBorder="1" applyAlignment="1">
      <alignment horizontal="right" vertical="center" wrapText="1"/>
    </xf>
    <xf numFmtId="0" fontId="24" fillId="0" borderId="4" xfId="0" applyNumberFormat="1" applyFont="1" applyFill="1" applyBorder="1" applyAlignment="1">
      <alignment horizontal="right" vertical="center" wrapText="1"/>
    </xf>
    <xf numFmtId="175" fontId="24" fillId="0" borderId="4" xfId="0" applyNumberFormat="1" applyFont="1" applyFill="1" applyBorder="1" applyAlignment="1">
      <alignment vertical="center" wrapText="1"/>
    </xf>
    <xf numFmtId="172" fontId="24" fillId="0" borderId="4" xfId="0" applyNumberFormat="1" applyFont="1" applyFill="1" applyBorder="1" applyAlignment="1">
      <alignment vertical="center" wrapText="1"/>
    </xf>
    <xf numFmtId="14" fontId="24" fillId="0" borderId="4" xfId="0" applyNumberFormat="1" applyFont="1" applyFill="1" applyBorder="1" applyAlignment="1">
      <alignment vertical="center" wrapText="1"/>
    </xf>
    <xf numFmtId="175" fontId="24" fillId="2" borderId="4" xfId="0" applyNumberFormat="1" applyFont="1" applyFill="1" applyBorder="1" applyAlignment="1">
      <alignment vertical="center" wrapText="1"/>
    </xf>
    <xf numFmtId="10" fontId="24" fillId="2" borderId="4" xfId="5" applyNumberFormat="1" applyFont="1" applyFill="1" applyBorder="1" applyAlignment="1">
      <alignment vertical="center" wrapText="1"/>
    </xf>
    <xf numFmtId="175" fontId="24" fillId="0" borderId="4" xfId="0" applyNumberFormat="1" applyFont="1" applyFill="1" applyBorder="1" applyAlignment="1">
      <alignment horizontal="center" vertical="center" wrapText="1"/>
    </xf>
    <xf numFmtId="175" fontId="24" fillId="0" borderId="4" xfId="0" applyNumberFormat="1" applyFont="1" applyFill="1" applyBorder="1" applyAlignment="1">
      <alignment horizontal="center" vertical="center"/>
    </xf>
    <xf numFmtId="172" fontId="25" fillId="0" borderId="4" xfId="0" applyNumberFormat="1" applyFont="1" applyFill="1" applyBorder="1" applyAlignment="1">
      <alignment horizontal="center" vertical="center"/>
    </xf>
    <xf numFmtId="172" fontId="24" fillId="0" borderId="4" xfId="0" applyNumberFormat="1" applyFont="1" applyFill="1" applyBorder="1" applyAlignment="1">
      <alignment horizontal="justify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justify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justify" vertical="center" wrapText="1"/>
    </xf>
    <xf numFmtId="172" fontId="1" fillId="0" borderId="4" xfId="0" applyNumberFormat="1" applyFont="1" applyFill="1" applyBorder="1" applyAlignment="1">
      <alignment horizontal="center" vertical="center"/>
    </xf>
    <xf numFmtId="0" fontId="26" fillId="14" borderId="14" xfId="0" applyFont="1" applyFill="1" applyBorder="1"/>
    <xf numFmtId="0" fontId="35" fillId="14" borderId="46" xfId="4" applyFont="1" applyFill="1" applyBorder="1" applyAlignment="1">
      <alignment horizontal="center" vertical="center" wrapText="1"/>
    </xf>
    <xf numFmtId="0" fontId="35" fillId="14" borderId="92" xfId="4" applyFont="1" applyFill="1" applyBorder="1" applyAlignment="1">
      <alignment horizontal="center" vertical="center" wrapText="1"/>
    </xf>
    <xf numFmtId="0" fontId="35" fillId="14" borderId="92" xfId="2" applyFont="1" applyFill="1" applyBorder="1" applyAlignment="1">
      <alignment horizontal="center" vertical="center" wrapText="1"/>
    </xf>
    <xf numFmtId="3" fontId="35" fillId="14" borderId="92" xfId="4" applyNumberFormat="1" applyFont="1" applyFill="1" applyBorder="1" applyAlignment="1">
      <alignment horizontal="center" vertical="center" wrapText="1"/>
    </xf>
    <xf numFmtId="173" fontId="26" fillId="14" borderId="14" xfId="0" applyNumberFormat="1" applyFont="1" applyFill="1" applyBorder="1" applyAlignment="1">
      <alignment vertical="center" wrapText="1"/>
    </xf>
    <xf numFmtId="49" fontId="31" fillId="14" borderId="14" xfId="0" applyNumberFormat="1" applyFont="1" applyFill="1" applyBorder="1" applyAlignment="1">
      <alignment horizontal="center" vertical="center" wrapText="1"/>
    </xf>
    <xf numFmtId="0" fontId="31" fillId="14" borderId="14" xfId="0" applyFont="1" applyFill="1" applyBorder="1" applyAlignment="1">
      <alignment horizontal="center" vertical="center" wrapText="1"/>
    </xf>
    <xf numFmtId="0" fontId="31" fillId="14" borderId="14" xfId="0" applyFont="1" applyFill="1" applyBorder="1" applyAlignment="1">
      <alignment vertical="center" wrapText="1"/>
    </xf>
    <xf numFmtId="0" fontId="0" fillId="14" borderId="14" xfId="0" applyFont="1" applyFill="1" applyBorder="1" applyAlignment="1">
      <alignment wrapText="1"/>
    </xf>
    <xf numFmtId="49" fontId="31" fillId="14" borderId="14" xfId="0" applyNumberFormat="1" applyFont="1" applyFill="1" applyBorder="1" applyAlignment="1">
      <alignment horizontal="justify" vertical="center" wrapText="1"/>
    </xf>
    <xf numFmtId="0" fontId="35" fillId="14" borderId="14" xfId="2" applyFont="1" applyFill="1" applyBorder="1" applyAlignment="1">
      <alignment horizontal="center" vertical="center" wrapText="1"/>
    </xf>
    <xf numFmtId="3" fontId="35" fillId="14" borderId="14" xfId="4" applyNumberFormat="1" applyFont="1" applyFill="1" applyBorder="1" applyAlignment="1">
      <alignment horizontal="center" vertical="center" wrapText="1"/>
    </xf>
    <xf numFmtId="49" fontId="26" fillId="14" borderId="46" xfId="0" applyNumberFormat="1" applyFont="1" applyFill="1" applyBorder="1"/>
    <xf numFmtId="49" fontId="31" fillId="14" borderId="46" xfId="0" applyNumberFormat="1" applyFont="1" applyFill="1" applyBorder="1" applyAlignment="1">
      <alignment vertical="center" wrapText="1"/>
    </xf>
    <xf numFmtId="0" fontId="35" fillId="14" borderId="46" xfId="2" applyFont="1" applyFill="1" applyBorder="1" applyAlignment="1">
      <alignment horizontal="center" vertical="center" wrapText="1"/>
    </xf>
    <xf numFmtId="3" fontId="35" fillId="14" borderId="46" xfId="4" applyNumberFormat="1" applyFont="1" applyFill="1" applyBorder="1" applyAlignment="1">
      <alignment horizontal="center" vertical="center" wrapText="1"/>
    </xf>
    <xf numFmtId="173" fontId="26" fillId="14" borderId="46" xfId="0" applyNumberFormat="1" applyFont="1" applyFill="1" applyBorder="1" applyAlignment="1">
      <alignment vertical="center" wrapText="1"/>
    </xf>
    <xf numFmtId="0" fontId="31" fillId="14" borderId="46" xfId="0" applyFont="1" applyFill="1" applyBorder="1" applyAlignment="1">
      <alignment vertical="center" wrapText="1"/>
    </xf>
    <xf numFmtId="49" fontId="26" fillId="14" borderId="14" xfId="0" applyNumberFormat="1" applyFont="1" applyFill="1" applyBorder="1"/>
    <xf numFmtId="0" fontId="35" fillId="14" borderId="14" xfId="4" applyFont="1" applyFill="1" applyBorder="1" applyAlignment="1">
      <alignment horizontal="center" vertical="center" wrapText="1"/>
    </xf>
    <xf numFmtId="49" fontId="31" fillId="14" borderId="78" xfId="0" applyNumberFormat="1" applyFont="1" applyFill="1" applyBorder="1" applyAlignment="1">
      <alignment vertical="center" wrapText="1"/>
    </xf>
    <xf numFmtId="49" fontId="35" fillId="14" borderId="14" xfId="4" applyNumberFormat="1" applyFont="1" applyFill="1" applyBorder="1" applyAlignment="1">
      <alignment horizontal="center" vertical="center" wrapText="1"/>
    </xf>
    <xf numFmtId="49" fontId="31" fillId="14" borderId="93" xfId="0" applyNumberFormat="1" applyFont="1" applyFill="1" applyBorder="1" applyAlignment="1">
      <alignment horizontal="justify" vertical="center" wrapText="1"/>
    </xf>
    <xf numFmtId="49" fontId="26" fillId="14" borderId="83" xfId="0" applyNumberFormat="1" applyFont="1" applyFill="1" applyBorder="1"/>
    <xf numFmtId="0" fontId="31" fillId="17" borderId="14" xfId="0" applyNumberFormat="1" applyFont="1" applyFill="1" applyBorder="1" applyAlignment="1">
      <alignment horizontal="center" vertical="center" wrapText="1"/>
    </xf>
    <xf numFmtId="49" fontId="26" fillId="17" borderId="14" xfId="0" applyNumberFormat="1" applyFont="1" applyFill="1" applyBorder="1"/>
    <xf numFmtId="49" fontId="31" fillId="17" borderId="14" xfId="0" applyNumberFormat="1" applyFont="1" applyFill="1" applyBorder="1" applyAlignment="1">
      <alignment vertical="center" wrapText="1"/>
    </xf>
    <xf numFmtId="49" fontId="31" fillId="17" borderId="14" xfId="0" applyNumberFormat="1" applyFont="1" applyFill="1" applyBorder="1" applyAlignment="1">
      <alignment horizontal="justify" vertical="center" wrapText="1"/>
    </xf>
    <xf numFmtId="0" fontId="35" fillId="17" borderId="92" xfId="4" applyFont="1" applyFill="1" applyBorder="1" applyAlignment="1">
      <alignment horizontal="center" vertical="center" wrapText="1"/>
    </xf>
    <xf numFmtId="0" fontId="35" fillId="17" borderId="14" xfId="2" applyFont="1" applyFill="1" applyBorder="1" applyAlignment="1">
      <alignment horizontal="center" vertical="center" wrapText="1"/>
    </xf>
    <xf numFmtId="0" fontId="35" fillId="17" borderId="92" xfId="2" applyFont="1" applyFill="1" applyBorder="1" applyAlignment="1">
      <alignment horizontal="center" vertical="center" wrapText="1"/>
    </xf>
    <xf numFmtId="0" fontId="35" fillId="17" borderId="46" xfId="2" applyFont="1" applyFill="1" applyBorder="1" applyAlignment="1">
      <alignment horizontal="center" vertical="center" wrapText="1"/>
    </xf>
    <xf numFmtId="3" fontId="35" fillId="17" borderId="14" xfId="4" applyNumberFormat="1" applyFont="1" applyFill="1" applyBorder="1" applyAlignment="1">
      <alignment horizontal="center" vertical="center" wrapText="1"/>
    </xf>
    <xf numFmtId="0" fontId="28" fillId="17" borderId="14" xfId="0" applyFont="1" applyFill="1" applyBorder="1" applyAlignment="1">
      <alignment vertical="center" wrapText="1"/>
    </xf>
    <xf numFmtId="173" fontId="26" fillId="17" borderId="14" xfId="0" applyNumberFormat="1" applyFont="1" applyFill="1" applyBorder="1" applyAlignment="1">
      <alignment vertical="center" wrapText="1"/>
    </xf>
    <xf numFmtId="173" fontId="26" fillId="17" borderId="46" xfId="0" applyNumberFormat="1" applyFont="1" applyFill="1" applyBorder="1" applyAlignment="1">
      <alignment vertical="center" wrapText="1"/>
    </xf>
    <xf numFmtId="0" fontId="19" fillId="17" borderId="14" xfId="2" applyFill="1" applyBorder="1" applyAlignment="1">
      <alignment horizontal="center" vertical="center" wrapText="1"/>
    </xf>
    <xf numFmtId="0" fontId="26" fillId="17" borderId="14" xfId="0" applyFont="1" applyFill="1" applyBorder="1" applyAlignment="1">
      <alignment vertical="center" wrapText="1"/>
    </xf>
    <xf numFmtId="0" fontId="26" fillId="17" borderId="14" xfId="0" applyFont="1" applyFill="1" applyBorder="1" applyAlignment="1">
      <alignment horizontal="center" vertical="center" wrapText="1"/>
    </xf>
    <xf numFmtId="0" fontId="31" fillId="17" borderId="14" xfId="0" applyFont="1" applyFill="1" applyBorder="1" applyAlignment="1">
      <alignment vertical="center" wrapText="1"/>
    </xf>
    <xf numFmtId="0" fontId="0" fillId="17" borderId="14" xfId="0" applyFont="1" applyFill="1" applyBorder="1" applyAlignment="1">
      <alignment wrapText="1"/>
    </xf>
    <xf numFmtId="0" fontId="33" fillId="0" borderId="0" xfId="0" applyFont="1" applyAlignment="1">
      <alignment horizontal="justify" vertical="center" wrapText="1"/>
    </xf>
    <xf numFmtId="0" fontId="30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2" fillId="0" borderId="0" xfId="0" applyFont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97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9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0" fillId="2" borderId="0" xfId="0" applyFill="1" applyAlignment="1"/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8" fillId="2" borderId="49" xfId="0" applyNumberFormat="1" applyFont="1" applyFill="1" applyBorder="1" applyAlignment="1">
      <alignment horizontal="center" vertical="center" wrapText="1"/>
    </xf>
    <xf numFmtId="0" fontId="8" fillId="2" borderId="80" xfId="0" applyNumberFormat="1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6" borderId="55" xfId="0" applyFont="1" applyFill="1" applyBorder="1" applyAlignment="1">
      <alignment horizontal="center" vertical="center" wrapText="1"/>
    </xf>
    <xf numFmtId="0" fontId="8" fillId="6" borderId="82" xfId="0" applyFont="1" applyFill="1" applyBorder="1" applyAlignment="1">
      <alignment horizontal="center" vertical="center" wrapText="1"/>
    </xf>
    <xf numFmtId="0" fontId="8" fillId="6" borderId="86" xfId="0" applyFont="1" applyFill="1" applyBorder="1" applyAlignment="1">
      <alignment horizontal="center" vertical="center" wrapText="1"/>
    </xf>
    <xf numFmtId="0" fontId="8" fillId="6" borderId="101" xfId="0" applyFont="1" applyFill="1" applyBorder="1" applyAlignment="1">
      <alignment horizontal="center" vertical="center" wrapText="1"/>
    </xf>
    <xf numFmtId="0" fontId="8" fillId="6" borderId="102" xfId="0" applyFont="1" applyFill="1" applyBorder="1" applyAlignment="1">
      <alignment horizontal="center" vertical="center" wrapText="1"/>
    </xf>
    <xf numFmtId="0" fontId="8" fillId="6" borderId="103" xfId="0" applyFont="1" applyFill="1" applyBorder="1" applyAlignment="1">
      <alignment horizontal="center" vertical="center" wrapText="1"/>
    </xf>
    <xf numFmtId="0" fontId="8" fillId="10" borderId="55" xfId="0" applyFont="1" applyFill="1" applyBorder="1" applyAlignment="1">
      <alignment horizontal="center" vertical="center" wrapText="1"/>
    </xf>
    <xf numFmtId="0" fontId="8" fillId="10" borderId="82" xfId="0" applyFont="1" applyFill="1" applyBorder="1" applyAlignment="1">
      <alignment horizontal="center" vertical="center" wrapText="1"/>
    </xf>
    <xf numFmtId="0" fontId="8" fillId="10" borderId="86" xfId="0" applyFont="1" applyFill="1" applyBorder="1" applyAlignment="1">
      <alignment horizontal="center" vertical="center" wrapText="1"/>
    </xf>
    <xf numFmtId="0" fontId="8" fillId="10" borderId="101" xfId="0" applyFont="1" applyFill="1" applyBorder="1" applyAlignment="1">
      <alignment horizontal="center" vertical="center" wrapText="1"/>
    </xf>
    <xf numFmtId="0" fontId="8" fillId="10" borderId="102" xfId="0" applyFont="1" applyFill="1" applyBorder="1" applyAlignment="1">
      <alignment horizontal="center" vertical="center" wrapText="1"/>
    </xf>
    <xf numFmtId="0" fontId="8" fillId="10" borderId="103" xfId="0" applyFont="1" applyFill="1" applyBorder="1" applyAlignment="1">
      <alignment horizontal="center" vertical="center" wrapText="1"/>
    </xf>
    <xf numFmtId="0" fontId="8" fillId="9" borderId="55" xfId="0" applyFont="1" applyFill="1" applyBorder="1" applyAlignment="1">
      <alignment horizontal="center" vertical="center" wrapText="1"/>
    </xf>
    <xf numFmtId="0" fontId="8" fillId="9" borderId="82" xfId="0" applyFont="1" applyFill="1" applyBorder="1" applyAlignment="1">
      <alignment horizontal="center" vertical="center" wrapText="1"/>
    </xf>
    <xf numFmtId="0" fontId="8" fillId="9" borderId="86" xfId="0" applyFont="1" applyFill="1" applyBorder="1" applyAlignment="1">
      <alignment horizontal="center" vertical="center" wrapText="1"/>
    </xf>
    <xf numFmtId="0" fontId="8" fillId="9" borderId="101" xfId="0" applyFont="1" applyFill="1" applyBorder="1" applyAlignment="1">
      <alignment horizontal="center" vertical="center" wrapText="1"/>
    </xf>
    <xf numFmtId="0" fontId="8" fillId="9" borderId="102" xfId="0" applyFont="1" applyFill="1" applyBorder="1" applyAlignment="1">
      <alignment horizontal="center" vertical="center" wrapText="1"/>
    </xf>
    <xf numFmtId="0" fontId="8" fillId="9" borderId="103" xfId="0" applyFont="1" applyFill="1" applyBorder="1" applyAlignment="1">
      <alignment horizontal="center" vertical="center" wrapText="1"/>
    </xf>
    <xf numFmtId="0" fontId="8" fillId="8" borderId="55" xfId="0" applyFont="1" applyFill="1" applyBorder="1" applyAlignment="1">
      <alignment horizontal="center" vertical="center" wrapText="1"/>
    </xf>
    <xf numFmtId="0" fontId="8" fillId="8" borderId="82" xfId="0" applyFont="1" applyFill="1" applyBorder="1" applyAlignment="1">
      <alignment horizontal="center" vertical="center" wrapText="1"/>
    </xf>
    <xf numFmtId="0" fontId="8" fillId="8" borderId="86" xfId="0" applyFont="1" applyFill="1" applyBorder="1" applyAlignment="1">
      <alignment horizontal="center" vertical="center" wrapText="1"/>
    </xf>
    <xf numFmtId="0" fontId="8" fillId="8" borderId="101" xfId="0" applyFont="1" applyFill="1" applyBorder="1" applyAlignment="1">
      <alignment horizontal="center" vertical="center" wrapText="1"/>
    </xf>
    <xf numFmtId="0" fontId="8" fillId="8" borderId="102" xfId="0" applyFont="1" applyFill="1" applyBorder="1" applyAlignment="1">
      <alignment horizontal="center" vertical="center" wrapText="1"/>
    </xf>
    <xf numFmtId="0" fontId="8" fillId="8" borderId="10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0" fontId="8" fillId="2" borderId="105" xfId="0" applyFont="1" applyFill="1" applyBorder="1" applyAlignment="1">
      <alignment horizontal="center" vertical="center" wrapText="1"/>
    </xf>
    <xf numFmtId="0" fontId="8" fillId="2" borderId="106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3" fillId="7" borderId="59" xfId="0" applyFont="1" applyFill="1" applyBorder="1" applyAlignment="1">
      <alignment horizontal="center" vertical="center"/>
    </xf>
    <xf numFmtId="0" fontId="3" fillId="7" borderId="100" xfId="0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center" vertical="center"/>
    </xf>
    <xf numFmtId="0" fontId="3" fillId="7" borderId="9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7" borderId="5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3" fillId="7" borderId="58" xfId="0" applyFont="1" applyFill="1" applyBorder="1" applyAlignment="1">
      <alignment horizontal="center" vertical="center"/>
    </xf>
    <xf numFmtId="0" fontId="3" fillId="7" borderId="97" xfId="0" applyFont="1" applyFill="1" applyBorder="1" applyAlignment="1">
      <alignment horizontal="center" vertical="center"/>
    </xf>
    <xf numFmtId="0" fontId="8" fillId="7" borderId="80" xfId="0" applyFont="1" applyFill="1" applyBorder="1" applyAlignment="1">
      <alignment horizontal="center" vertical="center"/>
    </xf>
    <xf numFmtId="0" fontId="8" fillId="7" borderId="49" xfId="0" applyFont="1" applyFill="1" applyBorder="1" applyAlignment="1">
      <alignment horizontal="center" vertical="center" textRotation="90"/>
    </xf>
    <xf numFmtId="0" fontId="8" fillId="7" borderId="50" xfId="0" applyFont="1" applyFill="1" applyBorder="1" applyAlignment="1">
      <alignment horizontal="center" vertical="center" textRotation="90"/>
    </xf>
    <xf numFmtId="0" fontId="8" fillId="7" borderId="39" xfId="0" applyFont="1" applyFill="1" applyBorder="1" applyAlignment="1">
      <alignment horizontal="center" vertical="center" textRotation="90"/>
    </xf>
    <xf numFmtId="0" fontId="8" fillId="9" borderId="17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8" fillId="9" borderId="3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7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2" borderId="40" xfId="0" applyNumberFormat="1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7" borderId="40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54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0" borderId="29" xfId="0" applyFont="1" applyFill="1" applyBorder="1" applyAlignment="1">
      <alignment horizontal="center" vertical="center" wrapText="1"/>
    </xf>
    <xf numFmtId="0" fontId="8" fillId="10" borderId="30" xfId="0" applyFont="1" applyFill="1" applyBorder="1" applyAlignment="1">
      <alignment horizontal="center" vertical="center" wrapText="1"/>
    </xf>
    <xf numFmtId="0" fontId="3" fillId="7" borderId="58" xfId="0" applyFont="1" applyFill="1" applyBorder="1" applyAlignment="1">
      <alignment horizontal="center" vertical="center" wrapText="1"/>
    </xf>
    <xf numFmtId="0" fontId="3" fillId="7" borderId="97" xfId="0" applyFont="1" applyFill="1" applyBorder="1" applyAlignment="1">
      <alignment horizontal="center" vertical="center" wrapText="1"/>
    </xf>
    <xf numFmtId="0" fontId="3" fillId="7" borderId="57" xfId="0" applyFont="1" applyFill="1" applyBorder="1" applyAlignment="1">
      <alignment horizontal="center" vertical="center" wrapText="1"/>
    </xf>
    <xf numFmtId="0" fontId="3" fillId="7" borderId="98" xfId="0" applyFont="1" applyFill="1" applyBorder="1" applyAlignment="1">
      <alignment horizontal="center" vertical="center" wrapText="1"/>
    </xf>
    <xf numFmtId="0" fontId="3" fillId="7" borderId="59" xfId="0" applyFont="1" applyFill="1" applyBorder="1" applyAlignment="1">
      <alignment horizontal="center" vertical="center" wrapText="1"/>
    </xf>
    <xf numFmtId="0" fontId="3" fillId="7" borderId="100" xfId="0" applyFont="1" applyFill="1" applyBorder="1" applyAlignment="1">
      <alignment horizontal="center" vertical="center" wrapText="1"/>
    </xf>
  </cellXfs>
  <cellStyles count="6"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4"/>
    <cellStyle name="Процентный" xfId="5" builtinId="5"/>
  </cellStyles>
  <dxfs count="12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  <fill>
        <patternFill>
          <bgColor rgb="FFFF0000"/>
        </patternFill>
      </fill>
    </dxf>
    <dxf>
      <font>
        <color rgb="FF9C6500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 outline="0">
        <bottom style="medium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0" formatCode="@"/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2" formatCode="#,##0.00_р_."/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72" formatCode="#,##0.00_р_.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#\ ###\ ###\ ###\ ##0.00_р_.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#\ ###\ ###\ ###\ ##0.00_р_.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#\ ###\ ###\ ###\ ##0.00_р_.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4" formatCode="0.00%"/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#\ ###\ ###\ ###\ ##0.00_р_."/>
      <fill>
        <patternFill patternType="solid">
          <fgColor indexed="64"/>
          <bgColor indexed="9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#\ ###\ ###\ ###\ ##0.00_р_.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2" formatCode="#,##0.00_р_.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2" formatCode="#,##0.00_р_.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#\ ###\ ###\ ###\ ##0.00_р_.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#\ ###\ ###\ ###\ ##0.00_р_."/>
      <fill>
        <patternFill patternType="solid">
          <fgColor indexed="64"/>
          <bgColor indexed="9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3" formatCode="[$-419]mmmm\ yyyy;@"/>
      <fill>
        <patternFill patternType="solid">
          <fgColor indexed="64"/>
          <bgColor indexed="9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3" formatCode="[$-419]mmmm\ yyyy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3" formatCode="[$-419]mmmm\ yyyy;@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justify" vertical="center" textRotation="0" wrapText="0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justify" vertical="center" textRotation="0" wrapText="1" indent="0" justifyLastLine="0" shrinkToFit="0" readingOrder="0"/>
      <border diagonalUp="0" diagonalDown="0">
        <left style="medium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00B050"/>
      </font>
      <fill>
        <patternFill>
          <bgColor rgb="FF9EF8A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razumov/Desktop/&#1080;&#1085;&#1089;&#1090;&#1080;&#1090;&#1091;&#1090;/&#1056;&#1055;&#1047;%20&#1085;&#1072;%202016/&#1082;&#1086;&#1088;&#1088;&#1077;&#1082;&#1090;&#1080;&#1088;&#1086;&#1074;&#1082;&#1072;%2006.04.2016/&#1082;&#1086;&#1088;&#1088;&#1077;&#1082;&#1090;&#1080;&#1088;&#1086;&#1074;&#1082;&#1080;/&#1047;&#1072;&#1103;&#1074;&#1082;&#1072;%20&#1085;&#1072;%20&#1082;&#1086;&#1088;&#1088;&#1077;&#1082;&#1090;&#1080;&#1088;&#1086;&#1074;&#1082;&#1091;%20&#1056;&#1055;&#1047;,%20&#1055;&#1047;,%20&#1055;&#1047;&#104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Справочно"/>
    </sheetNames>
    <sheetDataSet>
      <sheetData sheetId="0"/>
      <sheetData sheetId="1">
        <row r="8">
          <cell r="K8" t="str">
            <v>Удалить</v>
          </cell>
        </row>
        <row r="9">
          <cell r="K9" t="str">
            <v>Добавить</v>
          </cell>
        </row>
        <row r="10">
          <cell r="K10" t="str">
            <v>Внести изменения</v>
          </cell>
        </row>
      </sheetData>
    </sheetDataSet>
  </externalBook>
</externalLink>
</file>

<file path=xl/tables/table1.xml><?xml version="1.0" encoding="utf-8"?>
<table xmlns="http://schemas.openxmlformats.org/spreadsheetml/2006/main" id="5" name="Таблица5" displayName="Таблица5" ref="A16:AK74" totalsRowShown="0" headerRowDxfId="11" tableBorderDxfId="10">
  <autoFilter ref="A16:AK74">
    <filterColumn colId="4">
      <filters>
        <filter val="Завершена"/>
      </filters>
    </filterColumn>
  </autoFilter>
  <tableColumns count="37">
    <tableColumn id="1" name="1" dataDxfId="48">
      <calculatedColumnFormula>INDEX(Диапазон1,ROW(), COLUMN())</calculatedColumnFormula>
    </tableColumn>
    <tableColumn id="2" name="2" dataDxfId="47">
      <calculatedColumnFormula>РПЗ!$D16</calculatedColumnFormula>
    </tableColumn>
    <tableColumn id="8" name="3" dataDxfId="46">
      <calculatedColumnFormula>РПЗ!$AA16</calculatedColumnFormula>
    </tableColumn>
    <tableColumn id="7" name="4" dataDxfId="45">
      <calculatedColumnFormula>РПЗ!$AB16</calculatedColumnFormula>
    </tableColumn>
    <tableColumn id="27" name="5" dataDxfId="44"/>
    <tableColumn id="3" name="6" dataDxfId="43">
      <calculatedColumnFormula>РПЗ!Q16</calculatedColumnFormula>
    </tableColumn>
    <tableColumn id="25" name="7" dataDxfId="42"/>
    <tableColumn id="4" name="8" dataDxfId="41">
      <calculatedColumnFormula>РПЗ!W16</calculatedColumnFormula>
    </tableColumn>
    <tableColumn id="9" name="9" dataDxfId="40"/>
    <tableColumn id="10" name="10" dataDxfId="39">
      <calculatedColumnFormula>РПЗ!O16</calculatedColumnFormula>
    </tableColumn>
    <tableColumn id="11" name="11" dataDxfId="38"/>
    <tableColumn id="22" name="12" dataDxfId="37"/>
    <tableColumn id="12" name="13" dataDxfId="36"/>
    <tableColumn id="13" name="14" dataDxfId="35"/>
    <tableColumn id="14" name="15" dataDxfId="34"/>
    <tableColumn id="15" name="16" dataDxfId="33"/>
    <tableColumn id="28" name="17" dataDxfId="32"/>
    <tableColumn id="16" name="18" dataDxfId="31">
      <calculatedColumnFormula>РПЗ!P16</calculatedColumnFormula>
    </tableColumn>
    <tableColumn id="17" name="19" dataDxfId="30"/>
    <tableColumn id="18" name="20" dataDxfId="29">
      <calculatedColumnFormula>РПЗ!L16</calculatedColumnFormula>
    </tableColumn>
    <tableColumn id="34" name="21" dataDxfId="28"/>
    <tableColumn id="35" name="22" dataDxfId="27"/>
    <tableColumn id="29" name="23" dataDxfId="26"/>
    <tableColumn id="38" name="24" dataDxfId="25"/>
    <tableColumn id="20" name="25" dataDxfId="24"/>
    <tableColumn id="21" name="26" dataDxfId="23"/>
    <tableColumn id="37" name="27" dataDxfId="22"/>
    <tableColumn id="39" name="28" dataDxfId="21"/>
    <tableColumn id="6" name="29" dataDxfId="20"/>
    <tableColumn id="36" name="30" dataDxfId="19"/>
    <tableColumn id="33" name="31" dataDxfId="18">
      <calculatedColumnFormula>'Отчет РПЗ(ПЗ)_ПЗИП'!$T17-'Отчет РПЗ(ПЗ)_ПЗИП'!$AD17</calculatedColumnFormula>
    </tableColumn>
    <tableColumn id="31" name="32" dataDxfId="17" dataCellStyle="Процентный">
      <calculatedColumnFormula>(1-'Отчет РПЗ(ПЗ)_ПЗИП'!$Y17/'Отчет РПЗ(ПЗ)_ПЗИП'!$T17)</calculatedColumnFormula>
    </tableColumn>
    <tableColumn id="30" name="33" dataDxfId="16"/>
    <tableColumn id="32" name="34" dataDxfId="15"/>
    <tableColumn id="26" name="35" dataDxfId="14"/>
    <tableColumn id="40" name="36" dataDxfId="13"/>
    <tableColumn id="24" name="37" dataDxfId="1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vrazumov@mail.r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Y88"/>
  <sheetViews>
    <sheetView tabSelected="1" topLeftCell="A72" zoomScale="90" zoomScaleNormal="90" workbookViewId="0">
      <selection activeCell="H73" sqref="H73"/>
    </sheetView>
  </sheetViews>
  <sheetFormatPr defaultRowHeight="14.4" x14ac:dyDescent="0.3"/>
  <cols>
    <col min="1" max="1" width="18.5546875" customWidth="1"/>
    <col min="2" max="2" width="12.6640625" customWidth="1"/>
    <col min="3" max="3" width="11.44140625" customWidth="1"/>
    <col min="4" max="4" width="26" customWidth="1"/>
    <col min="5" max="5" width="21.109375" customWidth="1"/>
    <col min="6" max="6" width="11.44140625" customWidth="1"/>
    <col min="7" max="7" width="13.6640625" customWidth="1"/>
    <col min="8" max="8" width="11.44140625" customWidth="1"/>
    <col min="9" max="9" width="13.109375" customWidth="1"/>
    <col min="10" max="10" width="13.5546875" customWidth="1"/>
    <col min="11" max="11" width="20" customWidth="1"/>
    <col min="12" max="12" width="23.109375" customWidth="1"/>
    <col min="13" max="13" width="15.109375" customWidth="1"/>
    <col min="14" max="14" width="16" customWidth="1"/>
    <col min="15" max="15" width="22" customWidth="1"/>
    <col min="16" max="16" width="14" customWidth="1"/>
    <col min="17" max="18" width="12.44140625" customWidth="1"/>
    <col min="19" max="19" width="13.88671875" customWidth="1"/>
    <col min="20" max="21" width="21.6640625" customWidth="1"/>
    <col min="22" max="22" width="12.44140625" customWidth="1"/>
    <col min="23" max="24" width="14.6640625" customWidth="1"/>
    <col min="25" max="27" width="13.88671875" customWidth="1"/>
    <col min="28" max="28" width="32.6640625" bestFit="1" customWidth="1"/>
    <col min="29" max="29" width="17.6640625" customWidth="1"/>
    <col min="30" max="99" width="9.109375" style="630" customWidth="1"/>
    <col min="100" max="100" width="9.109375" style="601" customWidth="1"/>
    <col min="101" max="103" width="9.109375" style="520" customWidth="1"/>
  </cols>
  <sheetData>
    <row r="2" spans="1:103" ht="15" customHeight="1" x14ac:dyDescent="0.3">
      <c r="A2" s="14"/>
      <c r="B2" s="758" t="s">
        <v>204</v>
      </c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14"/>
      <c r="T2" s="3"/>
      <c r="U2" s="3"/>
      <c r="V2" s="14"/>
      <c r="W2" s="14"/>
      <c r="X2" s="14"/>
      <c r="Y2" s="14"/>
      <c r="Z2" s="14"/>
      <c r="AA2" s="14"/>
      <c r="AB2" s="14"/>
      <c r="AC2" s="14"/>
    </row>
    <row r="3" spans="1:103" ht="15.75" customHeight="1" x14ac:dyDescent="0.3">
      <c r="A3" s="14"/>
      <c r="B3" s="758" t="s">
        <v>1487</v>
      </c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  <c r="S3" s="14"/>
      <c r="T3" s="3"/>
      <c r="U3" s="3"/>
      <c r="V3" s="14"/>
      <c r="W3" s="14"/>
      <c r="X3" s="14"/>
      <c r="Y3" s="14"/>
      <c r="Z3" s="14"/>
      <c r="AA3" s="14"/>
      <c r="AB3" s="14"/>
      <c r="AC3" s="14"/>
    </row>
    <row r="4" spans="1:103" ht="24" customHeight="1" x14ac:dyDescent="0.3">
      <c r="A4" s="524" t="s">
        <v>61</v>
      </c>
      <c r="B4" s="525" t="s">
        <v>62</v>
      </c>
      <c r="C4" s="525"/>
      <c r="D4" s="525"/>
      <c r="E4" s="525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</row>
    <row r="5" spans="1:103" ht="39" customHeight="1" x14ac:dyDescent="0.3">
      <c r="A5" s="524" t="s">
        <v>63</v>
      </c>
      <c r="B5" s="525" t="s">
        <v>64</v>
      </c>
      <c r="C5" s="525"/>
      <c r="D5" s="525"/>
      <c r="E5" s="525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</row>
    <row r="6" spans="1:103" x14ac:dyDescent="0.3">
      <c r="A6" s="763" t="s">
        <v>208</v>
      </c>
      <c r="B6" s="764"/>
      <c r="C6" s="764"/>
      <c r="D6" s="764"/>
      <c r="E6" s="764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</row>
    <row r="7" spans="1:103" ht="28.5" customHeight="1" x14ac:dyDescent="0.3">
      <c r="A7" s="524" t="s">
        <v>65</v>
      </c>
      <c r="B7" s="525" t="s">
        <v>66</v>
      </c>
      <c r="C7" s="525"/>
      <c r="D7" s="525"/>
      <c r="E7" s="525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</row>
    <row r="8" spans="1:103" x14ac:dyDescent="0.3">
      <c r="A8" s="513" t="s">
        <v>210</v>
      </c>
      <c r="B8" s="761">
        <v>7726700037</v>
      </c>
      <c r="C8" s="762"/>
      <c r="D8" s="512"/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</row>
    <row r="9" spans="1:103" x14ac:dyDescent="0.3">
      <c r="A9" s="513" t="s">
        <v>211</v>
      </c>
      <c r="B9" s="761">
        <v>772601001</v>
      </c>
      <c r="C9" s="76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</row>
    <row r="10" spans="1:103" ht="15" thickBot="1" x14ac:dyDescent="0.35">
      <c r="A10" s="514" t="s">
        <v>212</v>
      </c>
      <c r="B10" s="759">
        <v>45000000000</v>
      </c>
      <c r="C10" s="760"/>
      <c r="D10" s="512"/>
      <c r="E10" s="512"/>
      <c r="F10" s="512"/>
      <c r="G10" s="512"/>
      <c r="H10" s="512"/>
      <c r="I10" s="512"/>
      <c r="J10" s="512"/>
      <c r="K10" s="512"/>
      <c r="L10" s="512"/>
      <c r="M10" s="512"/>
      <c r="N10" s="512"/>
      <c r="O10" s="512"/>
      <c r="P10" s="512"/>
      <c r="Q10" s="512"/>
    </row>
    <row r="11" spans="1:103" ht="15" thickBot="1" x14ac:dyDescent="0.35"/>
    <row r="12" spans="1:103" ht="15.75" customHeight="1" thickBot="1" x14ac:dyDescent="0.35">
      <c r="A12" s="753" t="s">
        <v>435</v>
      </c>
      <c r="B12" s="746" t="s">
        <v>213</v>
      </c>
      <c r="C12" s="746" t="s">
        <v>214</v>
      </c>
      <c r="D12" s="751" t="s">
        <v>215</v>
      </c>
      <c r="E12" s="757"/>
      <c r="F12" s="757"/>
      <c r="G12" s="757"/>
      <c r="H12" s="757"/>
      <c r="I12" s="757"/>
      <c r="J12" s="757"/>
      <c r="K12" s="757"/>
      <c r="L12" s="757"/>
      <c r="M12" s="757"/>
      <c r="N12" s="757"/>
      <c r="O12" s="757"/>
      <c r="P12" s="752"/>
      <c r="Q12" s="746" t="s">
        <v>216</v>
      </c>
      <c r="R12" s="746" t="s">
        <v>217</v>
      </c>
      <c r="S12" s="753" t="s">
        <v>218</v>
      </c>
      <c r="T12" s="753" t="s">
        <v>489</v>
      </c>
      <c r="U12" s="753" t="s">
        <v>371</v>
      </c>
      <c r="V12" s="748" t="s">
        <v>219</v>
      </c>
      <c r="W12" s="765" t="s">
        <v>324</v>
      </c>
      <c r="X12" s="769"/>
      <c r="Y12" s="769"/>
      <c r="Z12" s="769"/>
      <c r="AA12" s="753" t="s">
        <v>221</v>
      </c>
      <c r="AB12" s="765" t="s">
        <v>424</v>
      </c>
      <c r="AC12" s="767" t="s">
        <v>434</v>
      </c>
    </row>
    <row r="13" spans="1:103" ht="41.25" customHeight="1" thickBot="1" x14ac:dyDescent="0.35">
      <c r="A13" s="756"/>
      <c r="B13" s="755"/>
      <c r="C13" s="755"/>
      <c r="D13" s="746" t="s">
        <v>222</v>
      </c>
      <c r="E13" s="746" t="s">
        <v>223</v>
      </c>
      <c r="F13" s="751" t="s">
        <v>224</v>
      </c>
      <c r="G13" s="752"/>
      <c r="H13" s="746" t="s">
        <v>225</v>
      </c>
      <c r="I13" s="751" t="s">
        <v>226</v>
      </c>
      <c r="J13" s="752"/>
      <c r="K13" s="746" t="s">
        <v>240</v>
      </c>
      <c r="L13" s="753" t="s">
        <v>552</v>
      </c>
      <c r="M13" s="753" t="s">
        <v>227</v>
      </c>
      <c r="N13" s="753" t="s">
        <v>551</v>
      </c>
      <c r="O13" s="751" t="s">
        <v>228</v>
      </c>
      <c r="P13" s="752"/>
      <c r="Q13" s="755"/>
      <c r="R13" s="747"/>
      <c r="S13" s="756"/>
      <c r="T13" s="754"/>
      <c r="U13" s="754"/>
      <c r="V13" s="749"/>
      <c r="W13" s="770"/>
      <c r="X13" s="771"/>
      <c r="Y13" s="771"/>
      <c r="Z13" s="771"/>
      <c r="AA13" s="756"/>
      <c r="AB13" s="766"/>
      <c r="AC13" s="768"/>
    </row>
    <row r="14" spans="1:103" ht="79.8" thickBot="1" x14ac:dyDescent="0.35">
      <c r="A14" s="756"/>
      <c r="B14" s="755"/>
      <c r="C14" s="755"/>
      <c r="D14" s="755"/>
      <c r="E14" s="755"/>
      <c r="F14" s="10" t="s">
        <v>374</v>
      </c>
      <c r="G14" s="10" t="s">
        <v>229</v>
      </c>
      <c r="H14" s="755"/>
      <c r="I14" s="10" t="s">
        <v>230</v>
      </c>
      <c r="J14" s="10" t="s">
        <v>229</v>
      </c>
      <c r="K14" s="755"/>
      <c r="L14" s="756"/>
      <c r="M14" s="756"/>
      <c r="N14" s="756"/>
      <c r="O14" s="10" t="s">
        <v>276</v>
      </c>
      <c r="P14" s="10" t="s">
        <v>231</v>
      </c>
      <c r="Q14" s="755"/>
      <c r="R14" s="10" t="s">
        <v>232</v>
      </c>
      <c r="S14" s="756"/>
      <c r="T14" s="40" t="s">
        <v>431</v>
      </c>
      <c r="U14" s="40" t="s">
        <v>450</v>
      </c>
      <c r="V14" s="749"/>
      <c r="W14" s="39" t="s">
        <v>220</v>
      </c>
      <c r="X14" s="39" t="s">
        <v>427</v>
      </c>
      <c r="Y14" s="39" t="s">
        <v>426</v>
      </c>
      <c r="Z14" s="40" t="s">
        <v>233</v>
      </c>
      <c r="AA14" s="756"/>
      <c r="AB14" s="766"/>
      <c r="AC14" s="768"/>
    </row>
    <row r="15" spans="1:103" ht="15" thickBot="1" x14ac:dyDescent="0.35">
      <c r="A15" s="11" t="s">
        <v>334</v>
      </c>
      <c r="B15" s="12" t="s">
        <v>335</v>
      </c>
      <c r="C15" s="12" t="s">
        <v>336</v>
      </c>
      <c r="D15" s="12" t="s">
        <v>337</v>
      </c>
      <c r="E15" s="12" t="s">
        <v>338</v>
      </c>
      <c r="F15" s="12" t="s">
        <v>339</v>
      </c>
      <c r="G15" s="12" t="s">
        <v>340</v>
      </c>
      <c r="H15" s="12" t="s">
        <v>341</v>
      </c>
      <c r="I15" s="12" t="s">
        <v>342</v>
      </c>
      <c r="J15" s="12" t="s">
        <v>343</v>
      </c>
      <c r="K15" s="12" t="s">
        <v>344</v>
      </c>
      <c r="L15" s="11" t="s">
        <v>234</v>
      </c>
      <c r="M15" s="11" t="s">
        <v>235</v>
      </c>
      <c r="N15" s="11" t="s">
        <v>380</v>
      </c>
      <c r="O15" s="12" t="s">
        <v>345</v>
      </c>
      <c r="P15" s="12" t="s">
        <v>346</v>
      </c>
      <c r="Q15" s="12" t="s">
        <v>347</v>
      </c>
      <c r="R15" s="12" t="s">
        <v>348</v>
      </c>
      <c r="S15" s="13" t="s">
        <v>356</v>
      </c>
      <c r="T15" s="11" t="s">
        <v>553</v>
      </c>
      <c r="U15" s="11" t="s">
        <v>357</v>
      </c>
      <c r="V15" s="42" t="s">
        <v>358</v>
      </c>
      <c r="W15" s="13" t="s">
        <v>554</v>
      </c>
      <c r="X15" s="13" t="s">
        <v>555</v>
      </c>
      <c r="Y15" s="13" t="s">
        <v>556</v>
      </c>
      <c r="Z15" s="13" t="s">
        <v>359</v>
      </c>
      <c r="AA15" s="13" t="s">
        <v>360</v>
      </c>
      <c r="AB15" s="599" t="s">
        <v>361</v>
      </c>
      <c r="AC15" s="664" t="s">
        <v>372</v>
      </c>
    </row>
    <row r="16" spans="1:103" s="517" customFormat="1" ht="128.25" customHeight="1" thickBot="1" x14ac:dyDescent="0.35">
      <c r="A16" s="579" t="s">
        <v>68</v>
      </c>
      <c r="B16" s="515" t="s">
        <v>149</v>
      </c>
      <c r="C16" s="515" t="s">
        <v>146</v>
      </c>
      <c r="D16" s="516" t="s">
        <v>108</v>
      </c>
      <c r="E16" s="534" t="s">
        <v>1476</v>
      </c>
      <c r="F16" s="518" t="s">
        <v>1477</v>
      </c>
      <c r="G16" s="522" t="s">
        <v>1477</v>
      </c>
      <c r="H16" s="518" t="s">
        <v>1477</v>
      </c>
      <c r="I16" s="518" t="s">
        <v>1475</v>
      </c>
      <c r="J16" s="518" t="s">
        <v>1478</v>
      </c>
      <c r="K16" s="535" t="s">
        <v>1479</v>
      </c>
      <c r="L16" s="521">
        <v>300000</v>
      </c>
      <c r="M16" s="516" t="s">
        <v>1480</v>
      </c>
      <c r="N16" s="521">
        <v>300000</v>
      </c>
      <c r="O16" s="528">
        <v>42461</v>
      </c>
      <c r="P16" s="523">
        <v>42491</v>
      </c>
      <c r="Q16" s="515" t="s">
        <v>321</v>
      </c>
      <c r="R16" s="515" t="s">
        <v>327</v>
      </c>
      <c r="S16" s="515" t="s">
        <v>67</v>
      </c>
      <c r="T16" s="518" t="s">
        <v>1477</v>
      </c>
      <c r="U16" s="518" t="s">
        <v>1477</v>
      </c>
      <c r="V16" s="515" t="s">
        <v>1481</v>
      </c>
      <c r="W16" s="518" t="s">
        <v>1477</v>
      </c>
      <c r="X16" s="518" t="s">
        <v>1477</v>
      </c>
      <c r="Y16" s="518" t="s">
        <v>1477</v>
      </c>
      <c r="Z16" s="518" t="s">
        <v>1477</v>
      </c>
      <c r="AA16" s="516" t="s">
        <v>195</v>
      </c>
      <c r="AB16" s="530" t="s">
        <v>490</v>
      </c>
      <c r="AC16" s="661"/>
      <c r="AD16" s="631"/>
      <c r="AE16" s="631"/>
      <c r="AF16" s="631"/>
      <c r="AG16" s="631"/>
      <c r="AH16" s="631"/>
      <c r="AI16" s="631"/>
      <c r="AJ16" s="631"/>
      <c r="AK16" s="631"/>
      <c r="AL16" s="631"/>
      <c r="AM16" s="631"/>
      <c r="AN16" s="631"/>
      <c r="AO16" s="631"/>
      <c r="AP16" s="631"/>
      <c r="AQ16" s="631"/>
      <c r="AR16" s="631"/>
      <c r="AS16" s="631"/>
      <c r="AT16" s="631"/>
      <c r="AU16" s="631"/>
      <c r="AV16" s="631"/>
      <c r="AW16" s="631"/>
      <c r="AX16" s="631"/>
      <c r="AY16" s="631"/>
      <c r="AZ16" s="631"/>
      <c r="BA16" s="631"/>
      <c r="BB16" s="631"/>
      <c r="BC16" s="631"/>
      <c r="BD16" s="631"/>
      <c r="BE16" s="631"/>
      <c r="BF16" s="631"/>
      <c r="BG16" s="631"/>
      <c r="BH16" s="631"/>
      <c r="BI16" s="631"/>
      <c r="BJ16" s="631"/>
      <c r="BK16" s="631"/>
      <c r="BL16" s="631"/>
      <c r="BM16" s="631"/>
      <c r="BN16" s="631"/>
      <c r="BO16" s="631"/>
      <c r="BP16" s="631"/>
      <c r="BQ16" s="631"/>
      <c r="BR16" s="631"/>
      <c r="BS16" s="631"/>
      <c r="BT16" s="631"/>
      <c r="BU16" s="631"/>
      <c r="BV16" s="631"/>
      <c r="BW16" s="631"/>
      <c r="BX16" s="631"/>
      <c r="BY16" s="631"/>
      <c r="BZ16" s="631"/>
      <c r="CA16" s="631"/>
      <c r="CB16" s="631"/>
      <c r="CC16" s="631"/>
      <c r="CD16" s="631"/>
      <c r="CE16" s="631"/>
      <c r="CF16" s="631"/>
      <c r="CG16" s="631"/>
      <c r="CH16" s="631"/>
      <c r="CI16" s="631"/>
      <c r="CJ16" s="631"/>
      <c r="CK16" s="631"/>
      <c r="CL16" s="631"/>
      <c r="CM16" s="631"/>
      <c r="CN16" s="631"/>
      <c r="CO16" s="631"/>
      <c r="CP16" s="631"/>
      <c r="CQ16" s="631"/>
      <c r="CR16" s="631"/>
      <c r="CS16" s="631"/>
      <c r="CT16" s="631"/>
      <c r="CU16" s="631"/>
      <c r="CV16" s="627"/>
      <c r="CW16" s="626"/>
      <c r="CX16" s="626"/>
      <c r="CY16" s="626"/>
    </row>
    <row r="17" spans="1:103" ht="129.75" customHeight="1" thickBot="1" x14ac:dyDescent="0.35">
      <c r="A17" s="526" t="s">
        <v>69</v>
      </c>
      <c r="B17" s="515" t="s">
        <v>150</v>
      </c>
      <c r="C17" s="515" t="s">
        <v>147</v>
      </c>
      <c r="D17" s="536" t="s">
        <v>109</v>
      </c>
      <c r="E17" s="534" t="s">
        <v>1476</v>
      </c>
      <c r="F17" s="518" t="s">
        <v>1477</v>
      </c>
      <c r="G17" s="522" t="s">
        <v>1477</v>
      </c>
      <c r="H17" s="518" t="s">
        <v>1477</v>
      </c>
      <c r="I17" s="518" t="s">
        <v>1475</v>
      </c>
      <c r="J17" s="518" t="s">
        <v>1478</v>
      </c>
      <c r="K17" s="535" t="s">
        <v>1482</v>
      </c>
      <c r="L17" s="521">
        <v>850000</v>
      </c>
      <c r="M17" s="516" t="s">
        <v>1480</v>
      </c>
      <c r="N17" s="521">
        <v>850000</v>
      </c>
      <c r="O17" s="528">
        <v>42461</v>
      </c>
      <c r="P17" s="523">
        <v>42522</v>
      </c>
      <c r="Q17" s="61" t="s">
        <v>319</v>
      </c>
      <c r="R17" s="515" t="s">
        <v>327</v>
      </c>
      <c r="S17" s="515" t="s">
        <v>67</v>
      </c>
      <c r="T17" s="518" t="s">
        <v>1477</v>
      </c>
      <c r="U17" s="518" t="s">
        <v>1477</v>
      </c>
      <c r="V17" s="515" t="s">
        <v>1481</v>
      </c>
      <c r="W17" s="518" t="s">
        <v>1477</v>
      </c>
      <c r="X17" s="518" t="s">
        <v>1477</v>
      </c>
      <c r="Y17" s="518" t="s">
        <v>1477</v>
      </c>
      <c r="Z17" s="518" t="s">
        <v>1477</v>
      </c>
      <c r="AA17" s="516" t="s">
        <v>195</v>
      </c>
      <c r="AB17" s="530" t="s">
        <v>490</v>
      </c>
      <c r="AC17" s="516"/>
    </row>
    <row r="18" spans="1:103" s="578" customFormat="1" ht="127.5" customHeight="1" thickBot="1" x14ac:dyDescent="0.35">
      <c r="A18" s="566" t="s">
        <v>70</v>
      </c>
      <c r="B18" s="567" t="s">
        <v>151</v>
      </c>
      <c r="C18" s="567" t="s">
        <v>148</v>
      </c>
      <c r="D18" s="568" t="s">
        <v>110</v>
      </c>
      <c r="E18" s="569" t="s">
        <v>1476</v>
      </c>
      <c r="F18" s="570" t="s">
        <v>1477</v>
      </c>
      <c r="G18" s="571" t="s">
        <v>1477</v>
      </c>
      <c r="H18" s="570" t="s">
        <v>1477</v>
      </c>
      <c r="I18" s="570" t="s">
        <v>1475</v>
      </c>
      <c r="J18" s="570" t="s">
        <v>1478</v>
      </c>
      <c r="K18" s="572" t="s">
        <v>1483</v>
      </c>
      <c r="L18" s="573">
        <v>1779800</v>
      </c>
      <c r="M18" s="572" t="s">
        <v>1480</v>
      </c>
      <c r="N18" s="573">
        <v>1779800</v>
      </c>
      <c r="O18" s="574">
        <v>42370</v>
      </c>
      <c r="P18" s="575">
        <v>42705</v>
      </c>
      <c r="Q18" s="576" t="s">
        <v>319</v>
      </c>
      <c r="R18" s="567" t="s">
        <v>327</v>
      </c>
      <c r="S18" s="567" t="s">
        <v>67</v>
      </c>
      <c r="T18" s="570" t="s">
        <v>1477</v>
      </c>
      <c r="U18" s="570" t="s">
        <v>1477</v>
      </c>
      <c r="V18" s="567" t="s">
        <v>1481</v>
      </c>
      <c r="W18" s="570" t="s">
        <v>1477</v>
      </c>
      <c r="X18" s="570" t="s">
        <v>1477</v>
      </c>
      <c r="Y18" s="570" t="s">
        <v>1477</v>
      </c>
      <c r="Z18" s="570" t="s">
        <v>1477</v>
      </c>
      <c r="AA18" s="572" t="s">
        <v>195</v>
      </c>
      <c r="AB18" s="577" t="s">
        <v>490</v>
      </c>
      <c r="AC18" s="572"/>
      <c r="AD18" s="632"/>
      <c r="AE18" s="632"/>
      <c r="AF18" s="632"/>
      <c r="AG18" s="632"/>
      <c r="AH18" s="632"/>
      <c r="AI18" s="632"/>
      <c r="AJ18" s="632"/>
      <c r="AK18" s="632"/>
      <c r="AL18" s="632"/>
      <c r="AM18" s="632"/>
      <c r="AN18" s="632"/>
      <c r="AO18" s="632"/>
      <c r="AP18" s="632"/>
      <c r="AQ18" s="632"/>
      <c r="AR18" s="632"/>
      <c r="AS18" s="632"/>
      <c r="AT18" s="632"/>
      <c r="AU18" s="632"/>
      <c r="AV18" s="632"/>
      <c r="AW18" s="632"/>
      <c r="AX18" s="632"/>
      <c r="AY18" s="632"/>
      <c r="AZ18" s="632"/>
      <c r="BA18" s="632"/>
      <c r="BB18" s="632"/>
      <c r="BC18" s="632"/>
      <c r="BD18" s="632"/>
      <c r="BE18" s="632"/>
      <c r="BF18" s="632"/>
      <c r="BG18" s="632"/>
      <c r="BH18" s="632"/>
      <c r="BI18" s="632"/>
      <c r="BJ18" s="632"/>
      <c r="BK18" s="632"/>
      <c r="BL18" s="632"/>
      <c r="BM18" s="632"/>
      <c r="BN18" s="632"/>
      <c r="BO18" s="632"/>
      <c r="BP18" s="632"/>
      <c r="BQ18" s="632"/>
      <c r="BR18" s="632"/>
      <c r="BS18" s="632"/>
      <c r="BT18" s="632"/>
      <c r="BU18" s="632"/>
      <c r="BV18" s="632"/>
      <c r="BW18" s="632"/>
      <c r="BX18" s="632"/>
      <c r="BY18" s="632"/>
      <c r="BZ18" s="632"/>
      <c r="CA18" s="632"/>
      <c r="CB18" s="632"/>
      <c r="CC18" s="632"/>
      <c r="CD18" s="632"/>
      <c r="CE18" s="632"/>
      <c r="CF18" s="632"/>
      <c r="CG18" s="632"/>
      <c r="CH18" s="632"/>
      <c r="CI18" s="632"/>
      <c r="CJ18" s="632"/>
      <c r="CK18" s="632"/>
      <c r="CL18" s="632"/>
      <c r="CM18" s="632"/>
      <c r="CN18" s="632"/>
      <c r="CO18" s="632"/>
      <c r="CP18" s="632"/>
      <c r="CQ18" s="632"/>
      <c r="CR18" s="632"/>
      <c r="CS18" s="632"/>
      <c r="CT18" s="632"/>
      <c r="CU18" s="632"/>
      <c r="CV18" s="628"/>
      <c r="CW18" s="603"/>
      <c r="CX18" s="603"/>
      <c r="CY18" s="603"/>
    </row>
    <row r="19" spans="1:103" s="592" customFormat="1" ht="96" customHeight="1" thickBot="1" x14ac:dyDescent="0.35">
      <c r="A19" s="566" t="s">
        <v>71</v>
      </c>
      <c r="B19" s="570" t="s">
        <v>154</v>
      </c>
      <c r="C19" s="654" t="s">
        <v>152</v>
      </c>
      <c r="D19" s="616" t="s">
        <v>111</v>
      </c>
      <c r="E19" s="655" t="s">
        <v>1484</v>
      </c>
      <c r="F19" s="571" t="s">
        <v>1485</v>
      </c>
      <c r="G19" s="571" t="s">
        <v>1486</v>
      </c>
      <c r="H19" s="656">
        <v>1</v>
      </c>
      <c r="I19" s="570" t="s">
        <v>1475</v>
      </c>
      <c r="J19" s="570" t="s">
        <v>1478</v>
      </c>
      <c r="K19" s="570" t="s">
        <v>0</v>
      </c>
      <c r="L19" s="573">
        <v>546000</v>
      </c>
      <c r="M19" s="572" t="s">
        <v>1480</v>
      </c>
      <c r="N19" s="573">
        <v>546000</v>
      </c>
      <c r="O19" s="574">
        <v>42583</v>
      </c>
      <c r="P19" s="657">
        <v>42614</v>
      </c>
      <c r="Q19" s="643" t="s">
        <v>323</v>
      </c>
      <c r="R19" s="567" t="s">
        <v>327</v>
      </c>
      <c r="S19" s="567" t="s">
        <v>67</v>
      </c>
      <c r="T19" s="570" t="s">
        <v>1477</v>
      </c>
      <c r="U19" s="570" t="s">
        <v>1477</v>
      </c>
      <c r="V19" s="567" t="s">
        <v>1481</v>
      </c>
      <c r="W19" s="570" t="s">
        <v>1477</v>
      </c>
      <c r="X19" s="570" t="s">
        <v>1477</v>
      </c>
      <c r="Y19" s="570" t="s">
        <v>1477</v>
      </c>
      <c r="Z19" s="570" t="s">
        <v>1477</v>
      </c>
      <c r="AA19" s="570" t="s">
        <v>196</v>
      </c>
      <c r="AB19" s="577" t="s">
        <v>420</v>
      </c>
      <c r="AC19" s="570"/>
      <c r="AD19" s="635"/>
      <c r="AE19" s="635"/>
      <c r="AF19" s="635"/>
      <c r="AG19" s="635"/>
      <c r="AH19" s="635"/>
      <c r="AI19" s="635"/>
      <c r="AJ19" s="635"/>
      <c r="AK19" s="635"/>
      <c r="AL19" s="635"/>
      <c r="AM19" s="635"/>
      <c r="AN19" s="635"/>
      <c r="AO19" s="635"/>
      <c r="AP19" s="635"/>
      <c r="AQ19" s="635"/>
      <c r="AR19" s="635"/>
      <c r="AS19" s="635"/>
      <c r="AT19" s="635"/>
      <c r="AU19" s="635"/>
      <c r="AV19" s="635"/>
      <c r="AW19" s="635"/>
      <c r="AX19" s="635"/>
      <c r="AY19" s="635"/>
      <c r="AZ19" s="635"/>
      <c r="BA19" s="635"/>
      <c r="BB19" s="635"/>
      <c r="BC19" s="635"/>
      <c r="BD19" s="635"/>
      <c r="BE19" s="635"/>
      <c r="BF19" s="635"/>
      <c r="BG19" s="635"/>
      <c r="BH19" s="635"/>
      <c r="BI19" s="635"/>
      <c r="BJ19" s="635"/>
      <c r="BK19" s="635"/>
      <c r="BL19" s="635"/>
      <c r="BM19" s="635"/>
      <c r="BN19" s="635"/>
      <c r="BO19" s="635"/>
      <c r="BP19" s="635"/>
      <c r="BQ19" s="635"/>
      <c r="BR19" s="635"/>
      <c r="BS19" s="635"/>
      <c r="BT19" s="635"/>
      <c r="BU19" s="635"/>
      <c r="BV19" s="635"/>
      <c r="BW19" s="635"/>
      <c r="BX19" s="635"/>
      <c r="BY19" s="635"/>
      <c r="BZ19" s="635"/>
      <c r="CA19" s="635"/>
      <c r="CB19" s="635"/>
      <c r="CC19" s="635"/>
      <c r="CD19" s="635"/>
      <c r="CE19" s="635"/>
      <c r="CF19" s="635"/>
      <c r="CG19" s="635"/>
      <c r="CH19" s="635"/>
      <c r="CI19" s="635"/>
      <c r="CJ19" s="635"/>
      <c r="CK19" s="635"/>
      <c r="CL19" s="635"/>
      <c r="CM19" s="635"/>
      <c r="CN19" s="635"/>
      <c r="CO19" s="635"/>
      <c r="CP19" s="635"/>
      <c r="CQ19" s="635"/>
      <c r="CR19" s="635"/>
      <c r="CS19" s="635"/>
      <c r="CT19" s="635"/>
      <c r="CU19" s="635"/>
      <c r="CV19" s="646"/>
      <c r="CW19" s="591"/>
      <c r="CX19" s="591"/>
      <c r="CY19" s="591"/>
    </row>
    <row r="20" spans="1:103" s="592" customFormat="1" ht="101.25" customHeight="1" thickBot="1" x14ac:dyDescent="0.35">
      <c r="A20" s="566" t="s">
        <v>72</v>
      </c>
      <c r="B20" s="570" t="s">
        <v>155</v>
      </c>
      <c r="C20" s="570" t="s">
        <v>153</v>
      </c>
      <c r="D20" s="616" t="s">
        <v>112</v>
      </c>
      <c r="E20" s="655" t="s">
        <v>1484</v>
      </c>
      <c r="F20" s="570" t="s">
        <v>1477</v>
      </c>
      <c r="G20" s="571" t="s">
        <v>1477</v>
      </c>
      <c r="H20" s="570" t="s">
        <v>1477</v>
      </c>
      <c r="I20" s="570" t="s">
        <v>1475</v>
      </c>
      <c r="J20" s="570" t="s">
        <v>1478</v>
      </c>
      <c r="K20" s="570" t="s">
        <v>1</v>
      </c>
      <c r="L20" s="573">
        <v>245100</v>
      </c>
      <c r="M20" s="572" t="s">
        <v>1480</v>
      </c>
      <c r="N20" s="573">
        <v>245100</v>
      </c>
      <c r="O20" s="574">
        <v>42461</v>
      </c>
      <c r="P20" s="657">
        <v>42430</v>
      </c>
      <c r="Q20" s="643" t="s">
        <v>323</v>
      </c>
      <c r="R20" s="567" t="s">
        <v>327</v>
      </c>
      <c r="S20" s="567" t="s">
        <v>67</v>
      </c>
      <c r="T20" s="570" t="s">
        <v>1477</v>
      </c>
      <c r="U20" s="570" t="s">
        <v>1477</v>
      </c>
      <c r="V20" s="567" t="s">
        <v>1481</v>
      </c>
      <c r="W20" s="570" t="s">
        <v>1477</v>
      </c>
      <c r="X20" s="570" t="s">
        <v>1477</v>
      </c>
      <c r="Y20" s="570" t="s">
        <v>1477</v>
      </c>
      <c r="Z20" s="570" t="s">
        <v>1477</v>
      </c>
      <c r="AA20" s="570" t="s">
        <v>196</v>
      </c>
      <c r="AB20" s="658" t="s">
        <v>490</v>
      </c>
      <c r="AC20" s="648"/>
      <c r="AD20" s="635"/>
      <c r="AE20" s="635"/>
      <c r="AF20" s="635"/>
      <c r="AG20" s="635"/>
      <c r="AH20" s="635"/>
      <c r="AI20" s="635"/>
      <c r="AJ20" s="635"/>
      <c r="AK20" s="635"/>
      <c r="AL20" s="635"/>
      <c r="AM20" s="635"/>
      <c r="AN20" s="635"/>
      <c r="AO20" s="635"/>
      <c r="AP20" s="635"/>
      <c r="AQ20" s="635"/>
      <c r="AR20" s="635"/>
      <c r="AS20" s="635"/>
      <c r="AT20" s="635"/>
      <c r="AU20" s="635"/>
      <c r="AV20" s="635"/>
      <c r="AW20" s="635"/>
      <c r="AX20" s="635"/>
      <c r="AY20" s="635"/>
      <c r="AZ20" s="635"/>
      <c r="BA20" s="635"/>
      <c r="BB20" s="635"/>
      <c r="BC20" s="635"/>
      <c r="BD20" s="635"/>
      <c r="BE20" s="635"/>
      <c r="BF20" s="635"/>
      <c r="BG20" s="635"/>
      <c r="BH20" s="635"/>
      <c r="BI20" s="635"/>
      <c r="BJ20" s="635"/>
      <c r="BK20" s="635"/>
      <c r="BL20" s="635"/>
      <c r="BM20" s="635"/>
      <c r="BN20" s="635"/>
      <c r="BO20" s="635"/>
      <c r="BP20" s="635"/>
      <c r="BQ20" s="635"/>
      <c r="BR20" s="635"/>
      <c r="BS20" s="635"/>
      <c r="BT20" s="635"/>
      <c r="BU20" s="635"/>
      <c r="BV20" s="635"/>
      <c r="BW20" s="635"/>
      <c r="BX20" s="635"/>
      <c r="BY20" s="635"/>
      <c r="BZ20" s="635"/>
      <c r="CA20" s="635"/>
      <c r="CB20" s="635"/>
      <c r="CC20" s="635"/>
      <c r="CD20" s="635"/>
      <c r="CE20" s="635"/>
      <c r="CF20" s="635"/>
      <c r="CG20" s="635"/>
      <c r="CH20" s="635"/>
      <c r="CI20" s="635"/>
      <c r="CJ20" s="635"/>
      <c r="CK20" s="635"/>
      <c r="CL20" s="635"/>
      <c r="CM20" s="635"/>
      <c r="CN20" s="635"/>
      <c r="CO20" s="635"/>
      <c r="CP20" s="635"/>
      <c r="CQ20" s="635"/>
      <c r="CR20" s="635"/>
      <c r="CS20" s="635"/>
      <c r="CT20" s="635"/>
      <c r="CU20" s="635"/>
      <c r="CV20" s="646"/>
      <c r="CW20" s="591"/>
      <c r="CX20" s="591"/>
      <c r="CY20" s="591"/>
    </row>
    <row r="21" spans="1:103" s="592" customFormat="1" ht="96.75" customHeight="1" thickBot="1" x14ac:dyDescent="0.35">
      <c r="A21" s="566" t="s">
        <v>73</v>
      </c>
      <c r="B21" s="570" t="s">
        <v>106</v>
      </c>
      <c r="C21" s="570" t="s">
        <v>107</v>
      </c>
      <c r="D21" s="616" t="s">
        <v>113</v>
      </c>
      <c r="E21" s="616" t="s">
        <v>1484</v>
      </c>
      <c r="F21" s="570" t="s">
        <v>1477</v>
      </c>
      <c r="G21" s="571" t="s">
        <v>1477</v>
      </c>
      <c r="H21" s="570" t="s">
        <v>1477</v>
      </c>
      <c r="I21" s="570" t="s">
        <v>1475</v>
      </c>
      <c r="J21" s="570" t="s">
        <v>1478</v>
      </c>
      <c r="K21" s="570" t="s">
        <v>2</v>
      </c>
      <c r="L21" s="573">
        <v>134100</v>
      </c>
      <c r="M21" s="572" t="s">
        <v>1480</v>
      </c>
      <c r="N21" s="573">
        <v>134100</v>
      </c>
      <c r="O21" s="574">
        <v>42461</v>
      </c>
      <c r="P21" s="657">
        <v>42491</v>
      </c>
      <c r="Q21" s="643" t="s">
        <v>323</v>
      </c>
      <c r="R21" s="567" t="s">
        <v>327</v>
      </c>
      <c r="S21" s="567" t="s">
        <v>67</v>
      </c>
      <c r="T21" s="570" t="s">
        <v>1477</v>
      </c>
      <c r="U21" s="570" t="s">
        <v>1477</v>
      </c>
      <c r="V21" s="567" t="s">
        <v>1481</v>
      </c>
      <c r="W21" s="570" t="s">
        <v>1477</v>
      </c>
      <c r="X21" s="570" t="s">
        <v>1477</v>
      </c>
      <c r="Y21" s="570" t="s">
        <v>1477</v>
      </c>
      <c r="Z21" s="570" t="s">
        <v>1477</v>
      </c>
      <c r="AA21" s="570" t="s">
        <v>196</v>
      </c>
      <c r="AB21" s="658" t="s">
        <v>490</v>
      </c>
      <c r="AC21" s="648"/>
      <c r="AD21" s="635"/>
      <c r="AE21" s="635"/>
      <c r="AF21" s="635"/>
      <c r="AG21" s="635"/>
      <c r="AH21" s="635"/>
      <c r="AI21" s="635"/>
      <c r="AJ21" s="635"/>
      <c r="AK21" s="635"/>
      <c r="AL21" s="635"/>
      <c r="AM21" s="635"/>
      <c r="AN21" s="635"/>
      <c r="AO21" s="635"/>
      <c r="AP21" s="635"/>
      <c r="AQ21" s="635"/>
      <c r="AR21" s="635"/>
      <c r="AS21" s="635"/>
      <c r="AT21" s="635"/>
      <c r="AU21" s="635"/>
      <c r="AV21" s="635"/>
      <c r="AW21" s="635"/>
      <c r="AX21" s="635"/>
      <c r="AY21" s="635"/>
      <c r="AZ21" s="635"/>
      <c r="BA21" s="635"/>
      <c r="BB21" s="635"/>
      <c r="BC21" s="635"/>
      <c r="BD21" s="635"/>
      <c r="BE21" s="635"/>
      <c r="BF21" s="635"/>
      <c r="BG21" s="635"/>
      <c r="BH21" s="635"/>
      <c r="BI21" s="635"/>
      <c r="BJ21" s="635"/>
      <c r="BK21" s="635"/>
      <c r="BL21" s="635"/>
      <c r="BM21" s="635"/>
      <c r="BN21" s="635"/>
      <c r="BO21" s="635"/>
      <c r="BP21" s="635"/>
      <c r="BQ21" s="635"/>
      <c r="BR21" s="635"/>
      <c r="BS21" s="635"/>
      <c r="BT21" s="635"/>
      <c r="BU21" s="635"/>
      <c r="BV21" s="635"/>
      <c r="BW21" s="635"/>
      <c r="BX21" s="635"/>
      <c r="BY21" s="635"/>
      <c r="BZ21" s="635"/>
      <c r="CA21" s="635"/>
      <c r="CB21" s="635"/>
      <c r="CC21" s="635"/>
      <c r="CD21" s="635"/>
      <c r="CE21" s="635"/>
      <c r="CF21" s="635"/>
      <c r="CG21" s="635"/>
      <c r="CH21" s="635"/>
      <c r="CI21" s="635"/>
      <c r="CJ21" s="635"/>
      <c r="CK21" s="635"/>
      <c r="CL21" s="635"/>
      <c r="CM21" s="635"/>
      <c r="CN21" s="635"/>
      <c r="CO21" s="635"/>
      <c r="CP21" s="635"/>
      <c r="CQ21" s="635"/>
      <c r="CR21" s="635"/>
      <c r="CS21" s="635"/>
      <c r="CT21" s="635"/>
      <c r="CU21" s="635"/>
      <c r="CV21" s="646"/>
      <c r="CW21" s="591"/>
      <c r="CX21" s="591"/>
      <c r="CY21" s="591"/>
    </row>
    <row r="22" spans="1:103" s="592" customFormat="1" ht="93" customHeight="1" thickBot="1" x14ac:dyDescent="0.35">
      <c r="A22" s="566" t="s">
        <v>74</v>
      </c>
      <c r="B22" s="570" t="s">
        <v>106</v>
      </c>
      <c r="C22" s="570" t="s">
        <v>107</v>
      </c>
      <c r="D22" s="616" t="s">
        <v>114</v>
      </c>
      <c r="E22" s="616" t="s">
        <v>1484</v>
      </c>
      <c r="F22" s="570" t="s">
        <v>1477</v>
      </c>
      <c r="G22" s="571" t="s">
        <v>1477</v>
      </c>
      <c r="H22" s="570" t="s">
        <v>1477</v>
      </c>
      <c r="I22" s="570" t="s">
        <v>1475</v>
      </c>
      <c r="J22" s="570" t="s">
        <v>1478</v>
      </c>
      <c r="K22" s="570" t="s">
        <v>1</v>
      </c>
      <c r="L22" s="573">
        <v>245100</v>
      </c>
      <c r="M22" s="572" t="s">
        <v>1480</v>
      </c>
      <c r="N22" s="573">
        <v>245100</v>
      </c>
      <c r="O22" s="574">
        <v>42552</v>
      </c>
      <c r="P22" s="657">
        <v>42583</v>
      </c>
      <c r="Q22" s="643" t="s">
        <v>323</v>
      </c>
      <c r="R22" s="567" t="s">
        <v>327</v>
      </c>
      <c r="S22" s="567" t="s">
        <v>67</v>
      </c>
      <c r="T22" s="570" t="s">
        <v>1477</v>
      </c>
      <c r="U22" s="570" t="s">
        <v>1477</v>
      </c>
      <c r="V22" s="567" t="s">
        <v>1481</v>
      </c>
      <c r="W22" s="570" t="s">
        <v>1477</v>
      </c>
      <c r="X22" s="570" t="s">
        <v>1477</v>
      </c>
      <c r="Y22" s="570" t="s">
        <v>1477</v>
      </c>
      <c r="Z22" s="570" t="s">
        <v>1477</v>
      </c>
      <c r="AA22" s="570" t="s">
        <v>196</v>
      </c>
      <c r="AB22" s="658" t="s">
        <v>490</v>
      </c>
      <c r="AC22" s="648"/>
      <c r="AD22" s="635"/>
      <c r="AE22" s="635"/>
      <c r="AF22" s="635"/>
      <c r="AG22" s="635"/>
      <c r="AH22" s="635"/>
      <c r="AI22" s="635"/>
      <c r="AJ22" s="635"/>
      <c r="AK22" s="635"/>
      <c r="AL22" s="635"/>
      <c r="AM22" s="635"/>
      <c r="AN22" s="635"/>
      <c r="AO22" s="635"/>
      <c r="AP22" s="635"/>
      <c r="AQ22" s="635"/>
      <c r="AR22" s="635"/>
      <c r="AS22" s="635"/>
      <c r="AT22" s="635"/>
      <c r="AU22" s="635"/>
      <c r="AV22" s="635"/>
      <c r="AW22" s="635"/>
      <c r="AX22" s="635"/>
      <c r="AY22" s="635"/>
      <c r="AZ22" s="635"/>
      <c r="BA22" s="635"/>
      <c r="BB22" s="635"/>
      <c r="BC22" s="635"/>
      <c r="BD22" s="635"/>
      <c r="BE22" s="635"/>
      <c r="BF22" s="635"/>
      <c r="BG22" s="635"/>
      <c r="BH22" s="635"/>
      <c r="BI22" s="635"/>
      <c r="BJ22" s="635"/>
      <c r="BK22" s="635"/>
      <c r="BL22" s="635"/>
      <c r="BM22" s="635"/>
      <c r="BN22" s="635"/>
      <c r="BO22" s="635"/>
      <c r="BP22" s="635"/>
      <c r="BQ22" s="635"/>
      <c r="BR22" s="635"/>
      <c r="BS22" s="635"/>
      <c r="BT22" s="635"/>
      <c r="BU22" s="635"/>
      <c r="BV22" s="635"/>
      <c r="BW22" s="635"/>
      <c r="BX22" s="635"/>
      <c r="BY22" s="635"/>
      <c r="BZ22" s="635"/>
      <c r="CA22" s="635"/>
      <c r="CB22" s="635"/>
      <c r="CC22" s="635"/>
      <c r="CD22" s="635"/>
      <c r="CE22" s="635"/>
      <c r="CF22" s="635"/>
      <c r="CG22" s="635"/>
      <c r="CH22" s="635"/>
      <c r="CI22" s="635"/>
      <c r="CJ22" s="635"/>
      <c r="CK22" s="635"/>
      <c r="CL22" s="635"/>
      <c r="CM22" s="635"/>
      <c r="CN22" s="635"/>
      <c r="CO22" s="635"/>
      <c r="CP22" s="635"/>
      <c r="CQ22" s="635"/>
      <c r="CR22" s="635"/>
      <c r="CS22" s="635"/>
      <c r="CT22" s="635"/>
      <c r="CU22" s="635"/>
      <c r="CV22" s="646"/>
      <c r="CW22" s="591"/>
      <c r="CX22" s="591"/>
      <c r="CY22" s="591"/>
    </row>
    <row r="23" spans="1:103" s="592" customFormat="1" ht="91.5" customHeight="1" thickBot="1" x14ac:dyDescent="0.35">
      <c r="A23" s="566" t="s">
        <v>75</v>
      </c>
      <c r="B23" s="570" t="s">
        <v>106</v>
      </c>
      <c r="C23" s="570" t="s">
        <v>107</v>
      </c>
      <c r="D23" s="616" t="s">
        <v>115</v>
      </c>
      <c r="E23" s="616" t="s">
        <v>1484</v>
      </c>
      <c r="F23" s="604" t="s">
        <v>1477</v>
      </c>
      <c r="G23" s="571" t="s">
        <v>1477</v>
      </c>
      <c r="H23" s="604" t="s">
        <v>1477</v>
      </c>
      <c r="I23" s="570" t="s">
        <v>1475</v>
      </c>
      <c r="J23" s="570" t="s">
        <v>1478</v>
      </c>
      <c r="K23" s="604" t="s">
        <v>3</v>
      </c>
      <c r="L23" s="573">
        <v>192600</v>
      </c>
      <c r="M23" s="572" t="s">
        <v>1480</v>
      </c>
      <c r="N23" s="573">
        <v>192600</v>
      </c>
      <c r="O23" s="574">
        <v>42644</v>
      </c>
      <c r="P23" s="659">
        <v>42675</v>
      </c>
      <c r="Q23" s="643" t="s">
        <v>323</v>
      </c>
      <c r="R23" s="660" t="s">
        <v>327</v>
      </c>
      <c r="S23" s="567" t="s">
        <v>67</v>
      </c>
      <c r="T23" s="570" t="s">
        <v>1477</v>
      </c>
      <c r="U23" s="570" t="s">
        <v>1477</v>
      </c>
      <c r="V23" s="567" t="s">
        <v>1481</v>
      </c>
      <c r="W23" s="570" t="s">
        <v>1477</v>
      </c>
      <c r="X23" s="570" t="s">
        <v>1477</v>
      </c>
      <c r="Y23" s="570" t="s">
        <v>1477</v>
      </c>
      <c r="Z23" s="570" t="s">
        <v>1477</v>
      </c>
      <c r="AA23" s="570" t="s">
        <v>196</v>
      </c>
      <c r="AB23" s="658" t="s">
        <v>490</v>
      </c>
      <c r="AC23" s="662"/>
      <c r="AD23" s="635"/>
      <c r="AE23" s="635"/>
      <c r="AF23" s="635"/>
      <c r="AG23" s="635"/>
      <c r="AH23" s="635"/>
      <c r="AI23" s="635"/>
      <c r="AJ23" s="635"/>
      <c r="AK23" s="635"/>
      <c r="AL23" s="635"/>
      <c r="AM23" s="635"/>
      <c r="AN23" s="635"/>
      <c r="AO23" s="635"/>
      <c r="AP23" s="635"/>
      <c r="AQ23" s="635"/>
      <c r="AR23" s="635"/>
      <c r="AS23" s="635"/>
      <c r="AT23" s="635"/>
      <c r="AU23" s="635"/>
      <c r="AV23" s="635"/>
      <c r="AW23" s="635"/>
      <c r="AX23" s="635"/>
      <c r="AY23" s="635"/>
      <c r="AZ23" s="635"/>
      <c r="BA23" s="635"/>
      <c r="BB23" s="635"/>
      <c r="BC23" s="635"/>
      <c r="BD23" s="635"/>
      <c r="BE23" s="635"/>
      <c r="BF23" s="635"/>
      <c r="BG23" s="635"/>
      <c r="BH23" s="635"/>
      <c r="BI23" s="635"/>
      <c r="BJ23" s="635"/>
      <c r="BK23" s="635"/>
      <c r="BL23" s="635"/>
      <c r="BM23" s="635"/>
      <c r="BN23" s="635"/>
      <c r="BO23" s="635"/>
      <c r="BP23" s="635"/>
      <c r="BQ23" s="635"/>
      <c r="BR23" s="635"/>
      <c r="BS23" s="635"/>
      <c r="BT23" s="635"/>
      <c r="BU23" s="635"/>
      <c r="BV23" s="635"/>
      <c r="BW23" s="635"/>
      <c r="BX23" s="635"/>
      <c r="BY23" s="635"/>
      <c r="BZ23" s="635"/>
      <c r="CA23" s="635"/>
      <c r="CB23" s="635"/>
      <c r="CC23" s="635"/>
      <c r="CD23" s="635"/>
      <c r="CE23" s="635"/>
      <c r="CF23" s="635"/>
      <c r="CG23" s="635"/>
      <c r="CH23" s="635"/>
      <c r="CI23" s="635"/>
      <c r="CJ23" s="635"/>
      <c r="CK23" s="635"/>
      <c r="CL23" s="635"/>
      <c r="CM23" s="635"/>
      <c r="CN23" s="635"/>
      <c r="CO23" s="635"/>
      <c r="CP23" s="635"/>
      <c r="CQ23" s="635"/>
      <c r="CR23" s="635"/>
      <c r="CS23" s="635"/>
      <c r="CT23" s="635"/>
      <c r="CU23" s="635"/>
      <c r="CV23" s="646"/>
      <c r="CW23" s="591"/>
      <c r="CX23" s="591"/>
      <c r="CY23" s="591"/>
    </row>
    <row r="24" spans="1:103" s="538" customFormat="1" ht="83.4" thickBot="1" x14ac:dyDescent="0.35">
      <c r="A24" s="526" t="s">
        <v>76</v>
      </c>
      <c r="B24" s="519" t="s">
        <v>162</v>
      </c>
      <c r="C24" s="519" t="s">
        <v>167</v>
      </c>
      <c r="D24" s="539" t="s">
        <v>116</v>
      </c>
      <c r="E24" s="565" t="s">
        <v>1476</v>
      </c>
      <c r="F24" s="522" t="s">
        <v>4</v>
      </c>
      <c r="G24" s="522" t="s">
        <v>5</v>
      </c>
      <c r="H24" s="522">
        <v>7500</v>
      </c>
      <c r="I24" s="518" t="s">
        <v>1475</v>
      </c>
      <c r="J24" s="518" t="s">
        <v>1478</v>
      </c>
      <c r="K24" s="519" t="s">
        <v>6</v>
      </c>
      <c r="L24" s="540" t="s">
        <v>7</v>
      </c>
      <c r="M24" s="519" t="s">
        <v>8</v>
      </c>
      <c r="N24" s="521">
        <v>4600000</v>
      </c>
      <c r="O24" s="528">
        <v>42480</v>
      </c>
      <c r="P24" s="531">
        <v>42643</v>
      </c>
      <c r="Q24" s="537" t="s">
        <v>321</v>
      </c>
      <c r="R24" s="515" t="s">
        <v>327</v>
      </c>
      <c r="S24" s="515" t="s">
        <v>67</v>
      </c>
      <c r="T24" s="518" t="s">
        <v>1477</v>
      </c>
      <c r="U24" s="518" t="s">
        <v>1477</v>
      </c>
      <c r="V24" s="515" t="s">
        <v>1481</v>
      </c>
      <c r="W24" s="518" t="s">
        <v>1477</v>
      </c>
      <c r="X24" s="518" t="s">
        <v>1477</v>
      </c>
      <c r="Y24" s="518" t="s">
        <v>1477</v>
      </c>
      <c r="Z24" s="518" t="s">
        <v>1477</v>
      </c>
      <c r="AA24" s="518" t="s">
        <v>201</v>
      </c>
      <c r="AB24" s="530" t="s">
        <v>490</v>
      </c>
      <c r="AC24" s="518"/>
      <c r="AD24" s="633"/>
      <c r="AE24" s="633"/>
      <c r="AF24" s="633"/>
      <c r="AG24" s="633"/>
      <c r="AH24" s="633"/>
      <c r="AI24" s="633"/>
      <c r="AJ24" s="633"/>
      <c r="AK24" s="633"/>
      <c r="AL24" s="633"/>
      <c r="AM24" s="633"/>
      <c r="AN24" s="633"/>
      <c r="AO24" s="633"/>
      <c r="AP24" s="633"/>
      <c r="AQ24" s="633"/>
      <c r="AR24" s="633"/>
      <c r="AS24" s="633"/>
      <c r="AT24" s="633"/>
      <c r="AU24" s="633"/>
      <c r="AV24" s="633"/>
      <c r="AW24" s="633"/>
      <c r="AX24" s="633"/>
      <c r="AY24" s="633"/>
      <c r="AZ24" s="633"/>
      <c r="BA24" s="633"/>
      <c r="BB24" s="633"/>
      <c r="BC24" s="633"/>
      <c r="BD24" s="633"/>
      <c r="BE24" s="633"/>
      <c r="BF24" s="633"/>
      <c r="BG24" s="633"/>
      <c r="BH24" s="633"/>
      <c r="BI24" s="633"/>
      <c r="BJ24" s="633"/>
      <c r="BK24" s="633"/>
      <c r="BL24" s="633"/>
      <c r="BM24" s="633"/>
      <c r="BN24" s="633"/>
      <c r="BO24" s="633"/>
      <c r="BP24" s="633"/>
      <c r="BQ24" s="633"/>
      <c r="BR24" s="633"/>
      <c r="BS24" s="633"/>
      <c r="BT24" s="633"/>
      <c r="BU24" s="633"/>
      <c r="BV24" s="633"/>
      <c r="BW24" s="633"/>
      <c r="BX24" s="633"/>
      <c r="BY24" s="633"/>
      <c r="BZ24" s="633"/>
      <c r="CA24" s="633"/>
      <c r="CB24" s="633"/>
      <c r="CC24" s="633"/>
      <c r="CD24" s="633"/>
      <c r="CE24" s="633"/>
      <c r="CF24" s="633"/>
      <c r="CG24" s="633"/>
      <c r="CH24" s="633"/>
      <c r="CI24" s="633"/>
      <c r="CJ24" s="633"/>
      <c r="CK24" s="633"/>
      <c r="CL24" s="633"/>
      <c r="CM24" s="633"/>
      <c r="CN24" s="633"/>
      <c r="CO24" s="633"/>
      <c r="CP24" s="633"/>
      <c r="CQ24" s="633"/>
      <c r="CR24" s="633"/>
      <c r="CS24" s="633"/>
      <c r="CT24" s="633"/>
      <c r="CU24" s="633"/>
      <c r="CV24" s="600"/>
    </row>
    <row r="25" spans="1:103" s="538" customFormat="1" ht="83.4" thickBot="1" x14ac:dyDescent="0.35">
      <c r="A25" s="526" t="s">
        <v>77</v>
      </c>
      <c r="B25" s="519" t="s">
        <v>163</v>
      </c>
      <c r="C25" s="519" t="s">
        <v>167</v>
      </c>
      <c r="D25" s="539" t="s">
        <v>117</v>
      </c>
      <c r="E25" s="527" t="s">
        <v>1476</v>
      </c>
      <c r="F25" s="522" t="s">
        <v>4</v>
      </c>
      <c r="G25" s="522" t="s">
        <v>5</v>
      </c>
      <c r="H25" s="522">
        <v>2000</v>
      </c>
      <c r="I25" s="518" t="s">
        <v>1475</v>
      </c>
      <c r="J25" s="518" t="s">
        <v>1478</v>
      </c>
      <c r="K25" s="519" t="s">
        <v>9</v>
      </c>
      <c r="L25" s="540" t="s">
        <v>10</v>
      </c>
      <c r="M25" s="519" t="s">
        <v>8</v>
      </c>
      <c r="N25" s="521">
        <v>6500000</v>
      </c>
      <c r="O25" s="528">
        <v>42480</v>
      </c>
      <c r="P25" s="531">
        <v>42643</v>
      </c>
      <c r="Q25" s="537" t="s">
        <v>315</v>
      </c>
      <c r="R25" s="515" t="s">
        <v>327</v>
      </c>
      <c r="S25" s="515" t="s">
        <v>67</v>
      </c>
      <c r="T25" s="518" t="s">
        <v>1477</v>
      </c>
      <c r="U25" s="518" t="s">
        <v>1477</v>
      </c>
      <c r="V25" s="515" t="s">
        <v>1481</v>
      </c>
      <c r="W25" s="518" t="s">
        <v>1477</v>
      </c>
      <c r="X25" s="518" t="s">
        <v>1477</v>
      </c>
      <c r="Y25" s="518" t="s">
        <v>1477</v>
      </c>
      <c r="Z25" s="518" t="s">
        <v>1477</v>
      </c>
      <c r="AA25" s="518" t="s">
        <v>202</v>
      </c>
      <c r="AB25" s="530" t="s">
        <v>490</v>
      </c>
      <c r="AC25" s="518"/>
      <c r="AD25" s="633"/>
      <c r="AE25" s="633"/>
      <c r="AF25" s="633"/>
      <c r="AG25" s="633"/>
      <c r="AH25" s="633"/>
      <c r="AI25" s="633"/>
      <c r="AJ25" s="633"/>
      <c r="AK25" s="633"/>
      <c r="AL25" s="633"/>
      <c r="AM25" s="633"/>
      <c r="AN25" s="633"/>
      <c r="AO25" s="633"/>
      <c r="AP25" s="633"/>
      <c r="AQ25" s="633"/>
      <c r="AR25" s="633"/>
      <c r="AS25" s="633"/>
      <c r="AT25" s="633"/>
      <c r="AU25" s="633"/>
      <c r="AV25" s="633"/>
      <c r="AW25" s="633"/>
      <c r="AX25" s="633"/>
      <c r="AY25" s="633"/>
      <c r="AZ25" s="633"/>
      <c r="BA25" s="633"/>
      <c r="BB25" s="633"/>
      <c r="BC25" s="633"/>
      <c r="BD25" s="633"/>
      <c r="BE25" s="633"/>
      <c r="BF25" s="633"/>
      <c r="BG25" s="633"/>
      <c r="BH25" s="633"/>
      <c r="BI25" s="633"/>
      <c r="BJ25" s="633"/>
      <c r="BK25" s="633"/>
      <c r="BL25" s="633"/>
      <c r="BM25" s="633"/>
      <c r="BN25" s="633"/>
      <c r="BO25" s="633"/>
      <c r="BP25" s="633"/>
      <c r="BQ25" s="633"/>
      <c r="BR25" s="633"/>
      <c r="BS25" s="633"/>
      <c r="BT25" s="633"/>
      <c r="BU25" s="633"/>
      <c r="BV25" s="633"/>
      <c r="BW25" s="633"/>
      <c r="BX25" s="633"/>
      <c r="BY25" s="633"/>
      <c r="BZ25" s="633"/>
      <c r="CA25" s="633"/>
      <c r="CB25" s="633"/>
      <c r="CC25" s="633"/>
      <c r="CD25" s="633"/>
      <c r="CE25" s="633"/>
      <c r="CF25" s="633"/>
      <c r="CG25" s="633"/>
      <c r="CH25" s="633"/>
      <c r="CI25" s="633"/>
      <c r="CJ25" s="633"/>
      <c r="CK25" s="633"/>
      <c r="CL25" s="633"/>
      <c r="CM25" s="633"/>
      <c r="CN25" s="633"/>
      <c r="CO25" s="633"/>
      <c r="CP25" s="633"/>
      <c r="CQ25" s="633"/>
      <c r="CR25" s="633"/>
      <c r="CS25" s="633"/>
      <c r="CT25" s="633"/>
      <c r="CU25" s="633"/>
      <c r="CV25" s="600"/>
    </row>
    <row r="26" spans="1:103" s="538" customFormat="1" ht="83.4" thickBot="1" x14ac:dyDescent="0.35">
      <c r="A26" s="526" t="s">
        <v>78</v>
      </c>
      <c r="B26" s="519" t="s">
        <v>163</v>
      </c>
      <c r="C26" s="519" t="s">
        <v>167</v>
      </c>
      <c r="D26" s="539" t="s">
        <v>118</v>
      </c>
      <c r="E26" s="527" t="s">
        <v>1476</v>
      </c>
      <c r="F26" s="522" t="s">
        <v>4</v>
      </c>
      <c r="G26" s="522" t="s">
        <v>5</v>
      </c>
      <c r="H26" s="522">
        <v>600</v>
      </c>
      <c r="I26" s="518" t="s">
        <v>1475</v>
      </c>
      <c r="J26" s="518" t="s">
        <v>1478</v>
      </c>
      <c r="K26" s="519" t="s">
        <v>11</v>
      </c>
      <c r="L26" s="540" t="s">
        <v>12</v>
      </c>
      <c r="M26" s="519" t="s">
        <v>8</v>
      </c>
      <c r="N26" s="521">
        <v>480000</v>
      </c>
      <c r="O26" s="528">
        <v>42480</v>
      </c>
      <c r="P26" s="531">
        <v>42643</v>
      </c>
      <c r="Q26" s="537" t="s">
        <v>321</v>
      </c>
      <c r="R26" s="515" t="s">
        <v>327</v>
      </c>
      <c r="S26" s="515" t="s">
        <v>67</v>
      </c>
      <c r="T26" s="518" t="s">
        <v>1477</v>
      </c>
      <c r="U26" s="518" t="s">
        <v>1477</v>
      </c>
      <c r="V26" s="515" t="s">
        <v>1481</v>
      </c>
      <c r="W26" s="518" t="s">
        <v>1477</v>
      </c>
      <c r="X26" s="518" t="s">
        <v>1477</v>
      </c>
      <c r="Y26" s="518" t="s">
        <v>1477</v>
      </c>
      <c r="Z26" s="518" t="s">
        <v>1477</v>
      </c>
      <c r="AA26" s="518" t="s">
        <v>202</v>
      </c>
      <c r="AB26" s="530" t="s">
        <v>490</v>
      </c>
      <c r="AC26" s="518"/>
      <c r="AD26" s="633"/>
      <c r="AE26" s="633"/>
      <c r="AF26" s="633"/>
      <c r="AG26" s="633"/>
      <c r="AH26" s="633"/>
      <c r="AI26" s="633"/>
      <c r="AJ26" s="633"/>
      <c r="AK26" s="633"/>
      <c r="AL26" s="633"/>
      <c r="AM26" s="633"/>
      <c r="AN26" s="633"/>
      <c r="AO26" s="633"/>
      <c r="AP26" s="633"/>
      <c r="AQ26" s="633"/>
      <c r="AR26" s="633"/>
      <c r="AS26" s="633"/>
      <c r="AT26" s="633"/>
      <c r="AU26" s="633"/>
      <c r="AV26" s="633"/>
      <c r="AW26" s="633"/>
      <c r="AX26" s="633"/>
      <c r="AY26" s="633"/>
      <c r="AZ26" s="633"/>
      <c r="BA26" s="633"/>
      <c r="BB26" s="633"/>
      <c r="BC26" s="633"/>
      <c r="BD26" s="633"/>
      <c r="BE26" s="633"/>
      <c r="BF26" s="633"/>
      <c r="BG26" s="633"/>
      <c r="BH26" s="633"/>
      <c r="BI26" s="633"/>
      <c r="BJ26" s="633"/>
      <c r="BK26" s="633"/>
      <c r="BL26" s="633"/>
      <c r="BM26" s="633"/>
      <c r="BN26" s="633"/>
      <c r="BO26" s="633"/>
      <c r="BP26" s="633"/>
      <c r="BQ26" s="633"/>
      <c r="BR26" s="633"/>
      <c r="BS26" s="633"/>
      <c r="BT26" s="633"/>
      <c r="BU26" s="633"/>
      <c r="BV26" s="633"/>
      <c r="BW26" s="633"/>
      <c r="BX26" s="633"/>
      <c r="BY26" s="633"/>
      <c r="BZ26" s="633"/>
      <c r="CA26" s="633"/>
      <c r="CB26" s="633"/>
      <c r="CC26" s="633"/>
      <c r="CD26" s="633"/>
      <c r="CE26" s="633"/>
      <c r="CF26" s="633"/>
      <c r="CG26" s="633"/>
      <c r="CH26" s="633"/>
      <c r="CI26" s="633"/>
      <c r="CJ26" s="633"/>
      <c r="CK26" s="633"/>
      <c r="CL26" s="633"/>
      <c r="CM26" s="633"/>
      <c r="CN26" s="633"/>
      <c r="CO26" s="633"/>
      <c r="CP26" s="633"/>
      <c r="CQ26" s="633"/>
      <c r="CR26" s="633"/>
      <c r="CS26" s="633"/>
      <c r="CT26" s="633"/>
      <c r="CU26" s="633"/>
      <c r="CV26" s="600"/>
    </row>
    <row r="27" spans="1:103" s="538" customFormat="1" ht="83.4" thickBot="1" x14ac:dyDescent="0.35">
      <c r="A27" s="526" t="s">
        <v>79</v>
      </c>
      <c r="B27" s="519" t="s">
        <v>164</v>
      </c>
      <c r="C27" s="519" t="s">
        <v>167</v>
      </c>
      <c r="D27" s="539" t="s">
        <v>119</v>
      </c>
      <c r="E27" s="527" t="s">
        <v>1476</v>
      </c>
      <c r="F27" s="522" t="s">
        <v>4</v>
      </c>
      <c r="G27" s="522" t="s">
        <v>5</v>
      </c>
      <c r="H27" s="522">
        <v>110</v>
      </c>
      <c r="I27" s="518" t="s">
        <v>1475</v>
      </c>
      <c r="J27" s="518" t="s">
        <v>1478</v>
      </c>
      <c r="K27" s="519" t="s">
        <v>13</v>
      </c>
      <c r="L27" s="540" t="s">
        <v>14</v>
      </c>
      <c r="M27" s="519" t="s">
        <v>8</v>
      </c>
      <c r="N27" s="521">
        <v>280000</v>
      </c>
      <c r="O27" s="528">
        <v>42480</v>
      </c>
      <c r="P27" s="531">
        <v>42643</v>
      </c>
      <c r="Q27" s="537" t="s">
        <v>321</v>
      </c>
      <c r="R27" s="515" t="s">
        <v>327</v>
      </c>
      <c r="S27" s="515" t="s">
        <v>67</v>
      </c>
      <c r="T27" s="518" t="s">
        <v>1477</v>
      </c>
      <c r="U27" s="518" t="s">
        <v>1477</v>
      </c>
      <c r="V27" s="515" t="s">
        <v>1481</v>
      </c>
      <c r="W27" s="518" t="s">
        <v>1477</v>
      </c>
      <c r="X27" s="518" t="s">
        <v>1477</v>
      </c>
      <c r="Y27" s="518" t="s">
        <v>1477</v>
      </c>
      <c r="Z27" s="518" t="s">
        <v>1477</v>
      </c>
      <c r="AA27" s="518" t="s">
        <v>202</v>
      </c>
      <c r="AB27" s="530" t="s">
        <v>490</v>
      </c>
      <c r="AC27" s="518"/>
      <c r="AD27" s="633"/>
      <c r="AE27" s="633"/>
      <c r="AF27" s="633"/>
      <c r="AG27" s="633"/>
      <c r="AH27" s="633"/>
      <c r="AI27" s="633"/>
      <c r="AJ27" s="633"/>
      <c r="AK27" s="633"/>
      <c r="AL27" s="633"/>
      <c r="AM27" s="633"/>
      <c r="AN27" s="633"/>
      <c r="AO27" s="633"/>
      <c r="AP27" s="633"/>
      <c r="AQ27" s="633"/>
      <c r="AR27" s="633"/>
      <c r="AS27" s="633"/>
      <c r="AT27" s="633"/>
      <c r="AU27" s="633"/>
      <c r="AV27" s="633"/>
      <c r="AW27" s="633"/>
      <c r="AX27" s="633"/>
      <c r="AY27" s="633"/>
      <c r="AZ27" s="633"/>
      <c r="BA27" s="633"/>
      <c r="BB27" s="633"/>
      <c r="BC27" s="633"/>
      <c r="BD27" s="633"/>
      <c r="BE27" s="633"/>
      <c r="BF27" s="633"/>
      <c r="BG27" s="633"/>
      <c r="BH27" s="633"/>
      <c r="BI27" s="633"/>
      <c r="BJ27" s="633"/>
      <c r="BK27" s="633"/>
      <c r="BL27" s="633"/>
      <c r="BM27" s="633"/>
      <c r="BN27" s="633"/>
      <c r="BO27" s="633"/>
      <c r="BP27" s="633"/>
      <c r="BQ27" s="633"/>
      <c r="BR27" s="633"/>
      <c r="BS27" s="633"/>
      <c r="BT27" s="633"/>
      <c r="BU27" s="633"/>
      <c r="BV27" s="633"/>
      <c r="BW27" s="633"/>
      <c r="BX27" s="633"/>
      <c r="BY27" s="633"/>
      <c r="BZ27" s="633"/>
      <c r="CA27" s="633"/>
      <c r="CB27" s="633"/>
      <c r="CC27" s="633"/>
      <c r="CD27" s="633"/>
      <c r="CE27" s="633"/>
      <c r="CF27" s="633"/>
      <c r="CG27" s="633"/>
      <c r="CH27" s="633"/>
      <c r="CI27" s="633"/>
      <c r="CJ27" s="633"/>
      <c r="CK27" s="633"/>
      <c r="CL27" s="633"/>
      <c r="CM27" s="633"/>
      <c r="CN27" s="633"/>
      <c r="CO27" s="633"/>
      <c r="CP27" s="633"/>
      <c r="CQ27" s="633"/>
      <c r="CR27" s="633"/>
      <c r="CS27" s="633"/>
      <c r="CT27" s="633"/>
      <c r="CU27" s="633"/>
      <c r="CV27" s="600"/>
    </row>
    <row r="28" spans="1:103" s="538" customFormat="1" ht="83.4" thickBot="1" x14ac:dyDescent="0.35">
      <c r="A28" s="526" t="s">
        <v>80</v>
      </c>
      <c r="B28" s="519" t="s">
        <v>165</v>
      </c>
      <c r="C28" s="519" t="s">
        <v>167</v>
      </c>
      <c r="D28" s="539" t="s">
        <v>120</v>
      </c>
      <c r="E28" s="527" t="s">
        <v>1476</v>
      </c>
      <c r="F28" s="522">
        <v>796</v>
      </c>
      <c r="G28" s="522" t="s">
        <v>15</v>
      </c>
      <c r="H28" s="522">
        <v>8</v>
      </c>
      <c r="I28" s="518" t="s">
        <v>1475</v>
      </c>
      <c r="J28" s="518" t="s">
        <v>1478</v>
      </c>
      <c r="K28" s="519" t="s">
        <v>16</v>
      </c>
      <c r="L28" s="540" t="s">
        <v>17</v>
      </c>
      <c r="M28" s="519" t="s">
        <v>8</v>
      </c>
      <c r="N28" s="521">
        <v>5000000</v>
      </c>
      <c r="O28" s="528">
        <v>42461</v>
      </c>
      <c r="P28" s="531">
        <v>42643</v>
      </c>
      <c r="Q28" s="537" t="s">
        <v>321</v>
      </c>
      <c r="R28" s="515" t="s">
        <v>327</v>
      </c>
      <c r="S28" s="515" t="s">
        <v>67</v>
      </c>
      <c r="T28" s="518" t="s">
        <v>1477</v>
      </c>
      <c r="U28" s="518" t="s">
        <v>1477</v>
      </c>
      <c r="V28" s="515" t="s">
        <v>1481</v>
      </c>
      <c r="W28" s="518" t="s">
        <v>1477</v>
      </c>
      <c r="X28" s="518" t="s">
        <v>1477</v>
      </c>
      <c r="Y28" s="518" t="s">
        <v>1477</v>
      </c>
      <c r="Z28" s="518" t="s">
        <v>1477</v>
      </c>
      <c r="AA28" s="518" t="s">
        <v>202</v>
      </c>
      <c r="AB28" s="530" t="s">
        <v>490</v>
      </c>
      <c r="AC28" s="518"/>
      <c r="AD28" s="633"/>
      <c r="AE28" s="633"/>
      <c r="AF28" s="633"/>
      <c r="AG28" s="633"/>
      <c r="AH28" s="633"/>
      <c r="AI28" s="633"/>
      <c r="AJ28" s="633"/>
      <c r="AK28" s="633"/>
      <c r="AL28" s="633"/>
      <c r="AM28" s="633"/>
      <c r="AN28" s="633"/>
      <c r="AO28" s="633"/>
      <c r="AP28" s="633"/>
      <c r="AQ28" s="633"/>
      <c r="AR28" s="633"/>
      <c r="AS28" s="633"/>
      <c r="AT28" s="633"/>
      <c r="AU28" s="633"/>
      <c r="AV28" s="633"/>
      <c r="AW28" s="633"/>
      <c r="AX28" s="633"/>
      <c r="AY28" s="633"/>
      <c r="AZ28" s="633"/>
      <c r="BA28" s="633"/>
      <c r="BB28" s="633"/>
      <c r="BC28" s="633"/>
      <c r="BD28" s="633"/>
      <c r="BE28" s="633"/>
      <c r="BF28" s="633"/>
      <c r="BG28" s="633"/>
      <c r="BH28" s="633"/>
      <c r="BI28" s="633"/>
      <c r="BJ28" s="633"/>
      <c r="BK28" s="633"/>
      <c r="BL28" s="633"/>
      <c r="BM28" s="633"/>
      <c r="BN28" s="633"/>
      <c r="BO28" s="633"/>
      <c r="BP28" s="633"/>
      <c r="BQ28" s="633"/>
      <c r="BR28" s="633"/>
      <c r="BS28" s="633"/>
      <c r="BT28" s="633"/>
      <c r="BU28" s="633"/>
      <c r="BV28" s="633"/>
      <c r="BW28" s="633"/>
      <c r="BX28" s="633"/>
      <c r="BY28" s="633"/>
      <c r="BZ28" s="633"/>
      <c r="CA28" s="633"/>
      <c r="CB28" s="633"/>
      <c r="CC28" s="633"/>
      <c r="CD28" s="633"/>
      <c r="CE28" s="633"/>
      <c r="CF28" s="633"/>
      <c r="CG28" s="633"/>
      <c r="CH28" s="633"/>
      <c r="CI28" s="633"/>
      <c r="CJ28" s="633"/>
      <c r="CK28" s="633"/>
      <c r="CL28" s="633"/>
      <c r="CM28" s="633"/>
      <c r="CN28" s="633"/>
      <c r="CO28" s="633"/>
      <c r="CP28" s="633"/>
      <c r="CQ28" s="633"/>
      <c r="CR28" s="633"/>
      <c r="CS28" s="633"/>
      <c r="CT28" s="633"/>
      <c r="CU28" s="633"/>
      <c r="CV28" s="600"/>
    </row>
    <row r="29" spans="1:103" s="538" customFormat="1" ht="83.4" thickBot="1" x14ac:dyDescent="0.35">
      <c r="A29" s="526" t="s">
        <v>81</v>
      </c>
      <c r="B29" s="519" t="s">
        <v>163</v>
      </c>
      <c r="C29" s="519" t="s">
        <v>167</v>
      </c>
      <c r="D29" s="527" t="s">
        <v>121</v>
      </c>
      <c r="E29" s="527" t="s">
        <v>1476</v>
      </c>
      <c r="F29" s="522" t="s">
        <v>4</v>
      </c>
      <c r="G29" s="522" t="s">
        <v>5</v>
      </c>
      <c r="H29" s="522">
        <v>900</v>
      </c>
      <c r="I29" s="518" t="s">
        <v>18</v>
      </c>
      <c r="J29" s="518" t="s">
        <v>19</v>
      </c>
      <c r="K29" s="519" t="s">
        <v>20</v>
      </c>
      <c r="L29" s="521">
        <v>3000000</v>
      </c>
      <c r="M29" s="519" t="s">
        <v>8</v>
      </c>
      <c r="N29" s="521">
        <v>3000000</v>
      </c>
      <c r="O29" s="528">
        <v>42470</v>
      </c>
      <c r="P29" s="531">
        <v>42643</v>
      </c>
      <c r="Q29" s="537" t="s">
        <v>321</v>
      </c>
      <c r="R29" s="515" t="s">
        <v>327</v>
      </c>
      <c r="S29" s="515" t="s">
        <v>67</v>
      </c>
      <c r="T29" s="518" t="s">
        <v>1477</v>
      </c>
      <c r="U29" s="518" t="s">
        <v>1477</v>
      </c>
      <c r="V29" s="515" t="s">
        <v>1481</v>
      </c>
      <c r="W29" s="518" t="s">
        <v>1477</v>
      </c>
      <c r="X29" s="518" t="s">
        <v>1477</v>
      </c>
      <c r="Y29" s="518" t="s">
        <v>1477</v>
      </c>
      <c r="Z29" s="518" t="s">
        <v>1477</v>
      </c>
      <c r="AA29" s="518" t="s">
        <v>202</v>
      </c>
      <c r="AB29" s="530" t="s">
        <v>490</v>
      </c>
      <c r="AC29" s="518"/>
      <c r="AD29" s="633"/>
      <c r="AE29" s="633"/>
      <c r="AF29" s="633"/>
      <c r="AG29" s="633"/>
      <c r="AH29" s="633"/>
      <c r="AI29" s="633"/>
      <c r="AJ29" s="633"/>
      <c r="AK29" s="633"/>
      <c r="AL29" s="633"/>
      <c r="AM29" s="633"/>
      <c r="AN29" s="633"/>
      <c r="AO29" s="633"/>
      <c r="AP29" s="633"/>
      <c r="AQ29" s="633"/>
      <c r="AR29" s="633"/>
      <c r="AS29" s="633"/>
      <c r="AT29" s="633"/>
      <c r="AU29" s="633"/>
      <c r="AV29" s="633"/>
      <c r="AW29" s="633"/>
      <c r="AX29" s="633"/>
      <c r="AY29" s="633"/>
      <c r="AZ29" s="633"/>
      <c r="BA29" s="633"/>
      <c r="BB29" s="633"/>
      <c r="BC29" s="633"/>
      <c r="BD29" s="633"/>
      <c r="BE29" s="633"/>
      <c r="BF29" s="633"/>
      <c r="BG29" s="633"/>
      <c r="BH29" s="633"/>
      <c r="BI29" s="633"/>
      <c r="BJ29" s="633"/>
      <c r="BK29" s="633"/>
      <c r="BL29" s="633"/>
      <c r="BM29" s="633"/>
      <c r="BN29" s="633"/>
      <c r="BO29" s="633"/>
      <c r="BP29" s="633"/>
      <c r="BQ29" s="633"/>
      <c r="BR29" s="633"/>
      <c r="BS29" s="633"/>
      <c r="BT29" s="633"/>
      <c r="BU29" s="633"/>
      <c r="BV29" s="633"/>
      <c r="BW29" s="633"/>
      <c r="BX29" s="633"/>
      <c r="BY29" s="633"/>
      <c r="BZ29" s="633"/>
      <c r="CA29" s="633"/>
      <c r="CB29" s="633"/>
      <c r="CC29" s="633"/>
      <c r="CD29" s="633"/>
      <c r="CE29" s="633"/>
      <c r="CF29" s="633"/>
      <c r="CG29" s="633"/>
      <c r="CH29" s="633"/>
      <c r="CI29" s="633"/>
      <c r="CJ29" s="633"/>
      <c r="CK29" s="633"/>
      <c r="CL29" s="633"/>
      <c r="CM29" s="633"/>
      <c r="CN29" s="633"/>
      <c r="CO29" s="633"/>
      <c r="CP29" s="633"/>
      <c r="CQ29" s="633"/>
      <c r="CR29" s="633"/>
      <c r="CS29" s="633"/>
      <c r="CT29" s="633"/>
      <c r="CU29" s="633"/>
      <c r="CV29" s="600"/>
    </row>
    <row r="30" spans="1:103" s="538" customFormat="1" ht="83.4" thickBot="1" x14ac:dyDescent="0.35">
      <c r="A30" s="526" t="s">
        <v>82</v>
      </c>
      <c r="B30" s="519" t="s">
        <v>164</v>
      </c>
      <c r="C30" s="519" t="s">
        <v>167</v>
      </c>
      <c r="D30" s="527" t="s">
        <v>122</v>
      </c>
      <c r="E30" s="527" t="s">
        <v>1476</v>
      </c>
      <c r="F30" s="522" t="s">
        <v>4</v>
      </c>
      <c r="G30" s="522" t="s">
        <v>5</v>
      </c>
      <c r="H30" s="522">
        <v>150</v>
      </c>
      <c r="I30" s="518" t="s">
        <v>1475</v>
      </c>
      <c r="J30" s="518" t="s">
        <v>1478</v>
      </c>
      <c r="K30" s="519" t="s">
        <v>21</v>
      </c>
      <c r="L30" s="521">
        <v>400000</v>
      </c>
      <c r="M30" s="519" t="s">
        <v>8</v>
      </c>
      <c r="N30" s="521">
        <v>400000</v>
      </c>
      <c r="O30" s="528">
        <v>42470</v>
      </c>
      <c r="P30" s="531">
        <v>42643</v>
      </c>
      <c r="Q30" s="537" t="s">
        <v>321</v>
      </c>
      <c r="R30" s="515" t="s">
        <v>327</v>
      </c>
      <c r="S30" s="515" t="s">
        <v>67</v>
      </c>
      <c r="T30" s="518" t="s">
        <v>1477</v>
      </c>
      <c r="U30" s="518" t="s">
        <v>1477</v>
      </c>
      <c r="V30" s="515" t="s">
        <v>1481</v>
      </c>
      <c r="W30" s="518" t="s">
        <v>1477</v>
      </c>
      <c r="X30" s="518" t="s">
        <v>1477</v>
      </c>
      <c r="Y30" s="518" t="s">
        <v>1477</v>
      </c>
      <c r="Z30" s="518" t="s">
        <v>1477</v>
      </c>
      <c r="AA30" s="518" t="s">
        <v>202</v>
      </c>
      <c r="AB30" s="530" t="s">
        <v>490</v>
      </c>
      <c r="AC30" s="518"/>
      <c r="AD30" s="633"/>
      <c r="AE30" s="633"/>
      <c r="AF30" s="633"/>
      <c r="AG30" s="633"/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33"/>
      <c r="AT30" s="633"/>
      <c r="AU30" s="633"/>
      <c r="AV30" s="633"/>
      <c r="AW30" s="633"/>
      <c r="AX30" s="633"/>
      <c r="AY30" s="633"/>
      <c r="AZ30" s="633"/>
      <c r="BA30" s="633"/>
      <c r="BB30" s="633"/>
      <c r="BC30" s="633"/>
      <c r="BD30" s="633"/>
      <c r="BE30" s="633"/>
      <c r="BF30" s="633"/>
      <c r="BG30" s="633"/>
      <c r="BH30" s="633"/>
      <c r="BI30" s="633"/>
      <c r="BJ30" s="633"/>
      <c r="BK30" s="633"/>
      <c r="BL30" s="633"/>
      <c r="BM30" s="633"/>
      <c r="BN30" s="633"/>
      <c r="BO30" s="633"/>
      <c r="BP30" s="633"/>
      <c r="BQ30" s="633"/>
      <c r="BR30" s="633"/>
      <c r="BS30" s="633"/>
      <c r="BT30" s="633"/>
      <c r="BU30" s="633"/>
      <c r="BV30" s="633"/>
      <c r="BW30" s="633"/>
      <c r="BX30" s="633"/>
      <c r="BY30" s="633"/>
      <c r="BZ30" s="633"/>
      <c r="CA30" s="633"/>
      <c r="CB30" s="633"/>
      <c r="CC30" s="633"/>
      <c r="CD30" s="633"/>
      <c r="CE30" s="633"/>
      <c r="CF30" s="633"/>
      <c r="CG30" s="633"/>
      <c r="CH30" s="633"/>
      <c r="CI30" s="633"/>
      <c r="CJ30" s="633"/>
      <c r="CK30" s="633"/>
      <c r="CL30" s="633"/>
      <c r="CM30" s="633"/>
      <c r="CN30" s="633"/>
      <c r="CO30" s="633"/>
      <c r="CP30" s="633"/>
      <c r="CQ30" s="633"/>
      <c r="CR30" s="633"/>
      <c r="CS30" s="633"/>
      <c r="CT30" s="633"/>
      <c r="CU30" s="633"/>
      <c r="CV30" s="600"/>
    </row>
    <row r="31" spans="1:103" s="538" customFormat="1" ht="83.4" thickBot="1" x14ac:dyDescent="0.35">
      <c r="A31" s="526" t="s">
        <v>83</v>
      </c>
      <c r="B31" s="519" t="s">
        <v>166</v>
      </c>
      <c r="C31" s="519" t="s">
        <v>167</v>
      </c>
      <c r="D31" s="527" t="s">
        <v>123</v>
      </c>
      <c r="E31" s="527" t="s">
        <v>1476</v>
      </c>
      <c r="F31" s="522" t="s">
        <v>4</v>
      </c>
      <c r="G31" s="522" t="s">
        <v>5</v>
      </c>
      <c r="H31" s="522">
        <v>450</v>
      </c>
      <c r="I31" s="518" t="s">
        <v>1475</v>
      </c>
      <c r="J31" s="518" t="s">
        <v>1478</v>
      </c>
      <c r="K31" s="519" t="s">
        <v>22</v>
      </c>
      <c r="L31" s="521" t="s">
        <v>23</v>
      </c>
      <c r="M31" s="519" t="s">
        <v>8</v>
      </c>
      <c r="N31" s="521">
        <v>2100000</v>
      </c>
      <c r="O31" s="528">
        <v>42461</v>
      </c>
      <c r="P31" s="531">
        <v>42643</v>
      </c>
      <c r="Q31" s="537" t="s">
        <v>321</v>
      </c>
      <c r="R31" s="515" t="s">
        <v>327</v>
      </c>
      <c r="S31" s="515" t="s">
        <v>67</v>
      </c>
      <c r="T31" s="518" t="s">
        <v>1477</v>
      </c>
      <c r="U31" s="518" t="s">
        <v>1477</v>
      </c>
      <c r="V31" s="515" t="s">
        <v>1481</v>
      </c>
      <c r="W31" s="518" t="s">
        <v>1477</v>
      </c>
      <c r="X31" s="518" t="s">
        <v>1477</v>
      </c>
      <c r="Y31" s="518" t="s">
        <v>1477</v>
      </c>
      <c r="Z31" s="518" t="s">
        <v>1477</v>
      </c>
      <c r="AA31" s="518" t="s">
        <v>202</v>
      </c>
      <c r="AB31" s="530" t="s">
        <v>490</v>
      </c>
      <c r="AC31" s="518"/>
      <c r="AD31" s="633"/>
      <c r="AE31" s="633"/>
      <c r="AF31" s="633"/>
      <c r="AG31" s="633"/>
      <c r="AH31" s="633"/>
      <c r="AI31" s="633"/>
      <c r="AJ31" s="633"/>
      <c r="AK31" s="633"/>
      <c r="AL31" s="633"/>
      <c r="AM31" s="633"/>
      <c r="AN31" s="633"/>
      <c r="AO31" s="633"/>
      <c r="AP31" s="633"/>
      <c r="AQ31" s="633"/>
      <c r="AR31" s="633"/>
      <c r="AS31" s="633"/>
      <c r="AT31" s="633"/>
      <c r="AU31" s="633"/>
      <c r="AV31" s="633"/>
      <c r="AW31" s="633"/>
      <c r="AX31" s="633"/>
      <c r="AY31" s="633"/>
      <c r="AZ31" s="633"/>
      <c r="BA31" s="633"/>
      <c r="BB31" s="633"/>
      <c r="BC31" s="633"/>
      <c r="BD31" s="633"/>
      <c r="BE31" s="633"/>
      <c r="BF31" s="633"/>
      <c r="BG31" s="633"/>
      <c r="BH31" s="633"/>
      <c r="BI31" s="633"/>
      <c r="BJ31" s="633"/>
      <c r="BK31" s="633"/>
      <c r="BL31" s="633"/>
      <c r="BM31" s="633"/>
      <c r="BN31" s="633"/>
      <c r="BO31" s="633"/>
      <c r="BP31" s="633"/>
      <c r="BQ31" s="633"/>
      <c r="BR31" s="633"/>
      <c r="BS31" s="633"/>
      <c r="BT31" s="633"/>
      <c r="BU31" s="633"/>
      <c r="BV31" s="633"/>
      <c r="BW31" s="633"/>
      <c r="BX31" s="633"/>
      <c r="BY31" s="633"/>
      <c r="BZ31" s="633"/>
      <c r="CA31" s="633"/>
      <c r="CB31" s="633"/>
      <c r="CC31" s="633"/>
      <c r="CD31" s="633"/>
      <c r="CE31" s="633"/>
      <c r="CF31" s="633"/>
      <c r="CG31" s="633"/>
      <c r="CH31" s="633"/>
      <c r="CI31" s="633"/>
      <c r="CJ31" s="633"/>
      <c r="CK31" s="633"/>
      <c r="CL31" s="633"/>
      <c r="CM31" s="633"/>
      <c r="CN31" s="633"/>
      <c r="CO31" s="633"/>
      <c r="CP31" s="633"/>
      <c r="CQ31" s="633"/>
      <c r="CR31" s="633"/>
      <c r="CS31" s="633"/>
      <c r="CT31" s="633"/>
      <c r="CU31" s="633"/>
      <c r="CV31" s="600"/>
    </row>
    <row r="32" spans="1:103" s="538" customFormat="1" ht="83.4" thickBot="1" x14ac:dyDescent="0.35">
      <c r="A32" s="526" t="s">
        <v>84</v>
      </c>
      <c r="B32" s="519" t="s">
        <v>157</v>
      </c>
      <c r="C32" s="519" t="s">
        <v>156</v>
      </c>
      <c r="D32" s="527" t="s">
        <v>124</v>
      </c>
      <c r="E32" s="527" t="s">
        <v>1476</v>
      </c>
      <c r="F32" s="522" t="s">
        <v>4</v>
      </c>
      <c r="G32" s="522" t="s">
        <v>5</v>
      </c>
      <c r="H32" s="522">
        <v>2100</v>
      </c>
      <c r="I32" s="518" t="s">
        <v>1475</v>
      </c>
      <c r="J32" s="518" t="s">
        <v>1478</v>
      </c>
      <c r="K32" s="519" t="s">
        <v>21</v>
      </c>
      <c r="L32" s="521" t="s">
        <v>24</v>
      </c>
      <c r="M32" s="519" t="s">
        <v>8</v>
      </c>
      <c r="N32" s="521">
        <v>400000</v>
      </c>
      <c r="O32" s="528">
        <v>42461</v>
      </c>
      <c r="P32" s="531">
        <v>42643</v>
      </c>
      <c r="Q32" s="537" t="s">
        <v>321</v>
      </c>
      <c r="R32" s="515" t="s">
        <v>327</v>
      </c>
      <c r="S32" s="515" t="s">
        <v>67</v>
      </c>
      <c r="T32" s="518" t="s">
        <v>1477</v>
      </c>
      <c r="U32" s="518" t="s">
        <v>1477</v>
      </c>
      <c r="V32" s="515" t="s">
        <v>1481</v>
      </c>
      <c r="W32" s="518" t="s">
        <v>1477</v>
      </c>
      <c r="X32" s="518" t="s">
        <v>1477</v>
      </c>
      <c r="Y32" s="518" t="s">
        <v>1477</v>
      </c>
      <c r="Z32" s="518" t="s">
        <v>1477</v>
      </c>
      <c r="AA32" s="518" t="s">
        <v>202</v>
      </c>
      <c r="AB32" s="530" t="s">
        <v>490</v>
      </c>
      <c r="AC32" s="518"/>
      <c r="AD32" s="633"/>
      <c r="AE32" s="633"/>
      <c r="AF32" s="633"/>
      <c r="AG32" s="633"/>
      <c r="AH32" s="633"/>
      <c r="AI32" s="633"/>
      <c r="AJ32" s="633"/>
      <c r="AK32" s="633"/>
      <c r="AL32" s="633"/>
      <c r="AM32" s="633"/>
      <c r="AN32" s="633"/>
      <c r="AO32" s="633"/>
      <c r="AP32" s="633"/>
      <c r="AQ32" s="633"/>
      <c r="AR32" s="633"/>
      <c r="AS32" s="633"/>
      <c r="AT32" s="633"/>
      <c r="AU32" s="633"/>
      <c r="AV32" s="633"/>
      <c r="AW32" s="633"/>
      <c r="AX32" s="633"/>
      <c r="AY32" s="633"/>
      <c r="AZ32" s="633"/>
      <c r="BA32" s="633"/>
      <c r="BB32" s="633"/>
      <c r="BC32" s="633"/>
      <c r="BD32" s="633"/>
      <c r="BE32" s="633"/>
      <c r="BF32" s="633"/>
      <c r="BG32" s="633"/>
      <c r="BH32" s="633"/>
      <c r="BI32" s="633"/>
      <c r="BJ32" s="633"/>
      <c r="BK32" s="633"/>
      <c r="BL32" s="633"/>
      <c r="BM32" s="633"/>
      <c r="BN32" s="633"/>
      <c r="BO32" s="633"/>
      <c r="BP32" s="633"/>
      <c r="BQ32" s="633"/>
      <c r="BR32" s="633"/>
      <c r="BS32" s="633"/>
      <c r="BT32" s="633"/>
      <c r="BU32" s="633"/>
      <c r="BV32" s="633"/>
      <c r="BW32" s="633"/>
      <c r="BX32" s="633"/>
      <c r="BY32" s="633"/>
      <c r="BZ32" s="633"/>
      <c r="CA32" s="633"/>
      <c r="CB32" s="633"/>
      <c r="CC32" s="633"/>
      <c r="CD32" s="633"/>
      <c r="CE32" s="633"/>
      <c r="CF32" s="633"/>
      <c r="CG32" s="633"/>
      <c r="CH32" s="633"/>
      <c r="CI32" s="633"/>
      <c r="CJ32" s="633"/>
      <c r="CK32" s="633"/>
      <c r="CL32" s="633"/>
      <c r="CM32" s="633"/>
      <c r="CN32" s="633"/>
      <c r="CO32" s="633"/>
      <c r="CP32" s="633"/>
      <c r="CQ32" s="633"/>
      <c r="CR32" s="633"/>
      <c r="CS32" s="633"/>
      <c r="CT32" s="633"/>
      <c r="CU32" s="633"/>
      <c r="CV32" s="600"/>
    </row>
    <row r="33" spans="1:100" s="520" customFormat="1" ht="83.4" thickBot="1" x14ac:dyDescent="0.35">
      <c r="A33" s="526" t="s">
        <v>85</v>
      </c>
      <c r="B33" s="518" t="s">
        <v>159</v>
      </c>
      <c r="C33" s="518" t="s">
        <v>158</v>
      </c>
      <c r="D33" s="527" t="s">
        <v>125</v>
      </c>
      <c r="E33" s="527" t="s">
        <v>1476</v>
      </c>
      <c r="F33" s="518" t="s">
        <v>1477</v>
      </c>
      <c r="G33" s="522" t="s">
        <v>1477</v>
      </c>
      <c r="H33" s="518" t="s">
        <v>1477</v>
      </c>
      <c r="I33" s="518" t="s">
        <v>1475</v>
      </c>
      <c r="J33" s="518" t="s">
        <v>1478</v>
      </c>
      <c r="K33" s="518" t="s">
        <v>25</v>
      </c>
      <c r="L33" s="521">
        <v>100000</v>
      </c>
      <c r="M33" s="516" t="s">
        <v>1480</v>
      </c>
      <c r="N33" s="521">
        <v>100000</v>
      </c>
      <c r="O33" s="528">
        <v>42461</v>
      </c>
      <c r="P33" s="529">
        <v>42491</v>
      </c>
      <c r="Q33" s="522" t="s">
        <v>325</v>
      </c>
      <c r="R33" s="522" t="s">
        <v>328</v>
      </c>
      <c r="S33" s="518" t="s">
        <v>1477</v>
      </c>
      <c r="T33" s="518" t="s">
        <v>1477</v>
      </c>
      <c r="U33" s="518" t="s">
        <v>1477</v>
      </c>
      <c r="V33" s="515" t="s">
        <v>1481</v>
      </c>
      <c r="W33" s="518" t="s">
        <v>290</v>
      </c>
      <c r="X33" s="518" t="s">
        <v>32</v>
      </c>
      <c r="Y33" s="518" t="s">
        <v>32</v>
      </c>
      <c r="Z33" s="518" t="s">
        <v>26</v>
      </c>
      <c r="AA33" s="518" t="s">
        <v>200</v>
      </c>
      <c r="AB33" s="530" t="s">
        <v>490</v>
      </c>
      <c r="AC33" s="518"/>
      <c r="AD33" s="634"/>
      <c r="AE33" s="634"/>
      <c r="AF33" s="630"/>
      <c r="AG33" s="630"/>
      <c r="AH33" s="630"/>
      <c r="AI33" s="630"/>
      <c r="AJ33" s="630"/>
      <c r="AK33" s="630"/>
      <c r="AL33" s="630"/>
      <c r="AM33" s="630"/>
      <c r="AN33" s="630"/>
      <c r="AO33" s="630"/>
      <c r="AP33" s="630"/>
      <c r="AQ33" s="630"/>
      <c r="AR33" s="630"/>
      <c r="AS33" s="630"/>
      <c r="AT33" s="630"/>
      <c r="AU33" s="630"/>
      <c r="AV33" s="630"/>
      <c r="AW33" s="630"/>
      <c r="AX33" s="630"/>
      <c r="AY33" s="630"/>
      <c r="AZ33" s="630"/>
      <c r="BA33" s="630"/>
      <c r="BB33" s="630"/>
      <c r="BC33" s="630"/>
      <c r="BD33" s="630"/>
      <c r="BE33" s="630"/>
      <c r="BF33" s="630"/>
      <c r="BG33" s="630"/>
      <c r="BH33" s="630"/>
      <c r="BI33" s="630"/>
      <c r="BJ33" s="630"/>
      <c r="BK33" s="630"/>
      <c r="BL33" s="630"/>
      <c r="BM33" s="630"/>
      <c r="BN33" s="630"/>
      <c r="BO33" s="630"/>
      <c r="BP33" s="630"/>
      <c r="BQ33" s="630"/>
      <c r="BR33" s="630"/>
      <c r="BS33" s="630"/>
      <c r="BT33" s="630"/>
      <c r="BU33" s="630"/>
      <c r="BV33" s="630"/>
      <c r="BW33" s="630"/>
      <c r="BX33" s="630"/>
      <c r="BY33" s="630"/>
      <c r="BZ33" s="630"/>
      <c r="CA33" s="630"/>
      <c r="CB33" s="630"/>
      <c r="CC33" s="630"/>
      <c r="CD33" s="630"/>
      <c r="CE33" s="630"/>
      <c r="CF33" s="630"/>
      <c r="CG33" s="630"/>
      <c r="CH33" s="630"/>
      <c r="CI33" s="630"/>
      <c r="CJ33" s="630"/>
      <c r="CK33" s="630"/>
      <c r="CL33" s="630"/>
      <c r="CM33" s="630"/>
      <c r="CN33" s="630"/>
      <c r="CO33" s="630"/>
      <c r="CP33" s="630"/>
      <c r="CQ33" s="630"/>
      <c r="CR33" s="630"/>
      <c r="CS33" s="630"/>
      <c r="CT33" s="630"/>
      <c r="CU33" s="630"/>
      <c r="CV33" s="601"/>
    </row>
    <row r="34" spans="1:100" s="520" customFormat="1" ht="83.4" thickBot="1" x14ac:dyDescent="0.35">
      <c r="A34" s="526" t="s">
        <v>86</v>
      </c>
      <c r="B34" s="518" t="s">
        <v>159</v>
      </c>
      <c r="C34" s="518" t="s">
        <v>158</v>
      </c>
      <c r="D34" s="527" t="s">
        <v>126</v>
      </c>
      <c r="E34" s="527" t="s">
        <v>1476</v>
      </c>
      <c r="F34" s="518" t="s">
        <v>1477</v>
      </c>
      <c r="G34" s="522" t="s">
        <v>1477</v>
      </c>
      <c r="H34" s="518" t="s">
        <v>1477</v>
      </c>
      <c r="I34" s="518" t="s">
        <v>1475</v>
      </c>
      <c r="J34" s="518" t="s">
        <v>27</v>
      </c>
      <c r="K34" s="518" t="s">
        <v>28</v>
      </c>
      <c r="L34" s="521">
        <v>400000</v>
      </c>
      <c r="M34" s="516" t="s">
        <v>1480</v>
      </c>
      <c r="N34" s="521">
        <v>400000</v>
      </c>
      <c r="O34" s="528">
        <v>42613</v>
      </c>
      <c r="P34" s="529">
        <v>42614</v>
      </c>
      <c r="Q34" s="522" t="s">
        <v>325</v>
      </c>
      <c r="R34" s="522" t="s">
        <v>328</v>
      </c>
      <c r="S34" s="518" t="s">
        <v>1477</v>
      </c>
      <c r="T34" s="518" t="s">
        <v>1477</v>
      </c>
      <c r="U34" s="518" t="s">
        <v>1477</v>
      </c>
      <c r="V34" s="515" t="s">
        <v>1481</v>
      </c>
      <c r="W34" s="518" t="s">
        <v>290</v>
      </c>
      <c r="X34" s="518" t="s">
        <v>32</v>
      </c>
      <c r="Y34" s="518" t="s">
        <v>32</v>
      </c>
      <c r="Z34" s="518" t="s">
        <v>29</v>
      </c>
      <c r="AA34" s="518" t="s">
        <v>200</v>
      </c>
      <c r="AB34" s="530" t="s">
        <v>490</v>
      </c>
      <c r="AC34" s="518"/>
      <c r="AD34" s="634"/>
      <c r="AE34" s="634"/>
      <c r="AF34" s="630"/>
      <c r="AG34" s="630"/>
      <c r="AH34" s="630"/>
      <c r="AI34" s="630"/>
      <c r="AJ34" s="630"/>
      <c r="AK34" s="630"/>
      <c r="AL34" s="630"/>
      <c r="AM34" s="630"/>
      <c r="AN34" s="630"/>
      <c r="AO34" s="630"/>
      <c r="AP34" s="630"/>
      <c r="AQ34" s="630"/>
      <c r="AR34" s="630"/>
      <c r="AS34" s="630"/>
      <c r="AT34" s="630"/>
      <c r="AU34" s="630"/>
      <c r="AV34" s="630"/>
      <c r="AW34" s="630"/>
      <c r="AX34" s="630"/>
      <c r="AY34" s="630"/>
      <c r="AZ34" s="630"/>
      <c r="BA34" s="630"/>
      <c r="BB34" s="630"/>
      <c r="BC34" s="630"/>
      <c r="BD34" s="630"/>
      <c r="BE34" s="630"/>
      <c r="BF34" s="630"/>
      <c r="BG34" s="630"/>
      <c r="BH34" s="630"/>
      <c r="BI34" s="630"/>
      <c r="BJ34" s="630"/>
      <c r="BK34" s="630"/>
      <c r="BL34" s="630"/>
      <c r="BM34" s="630"/>
      <c r="BN34" s="630"/>
      <c r="BO34" s="630"/>
      <c r="BP34" s="630"/>
      <c r="BQ34" s="630"/>
      <c r="BR34" s="630"/>
      <c r="BS34" s="630"/>
      <c r="BT34" s="630"/>
      <c r="BU34" s="630"/>
      <c r="BV34" s="630"/>
      <c r="BW34" s="630"/>
      <c r="BX34" s="630"/>
      <c r="BY34" s="630"/>
      <c r="BZ34" s="630"/>
      <c r="CA34" s="630"/>
      <c r="CB34" s="630"/>
      <c r="CC34" s="630"/>
      <c r="CD34" s="630"/>
      <c r="CE34" s="630"/>
      <c r="CF34" s="630"/>
      <c r="CG34" s="630"/>
      <c r="CH34" s="630"/>
      <c r="CI34" s="630"/>
      <c r="CJ34" s="630"/>
      <c r="CK34" s="630"/>
      <c r="CL34" s="630"/>
      <c r="CM34" s="630"/>
      <c r="CN34" s="630"/>
      <c r="CO34" s="630"/>
      <c r="CP34" s="630"/>
      <c r="CQ34" s="630"/>
      <c r="CR34" s="630"/>
      <c r="CS34" s="630"/>
      <c r="CT34" s="630"/>
      <c r="CU34" s="630"/>
      <c r="CV34" s="601"/>
    </row>
    <row r="35" spans="1:100" s="520" customFormat="1" ht="83.4" thickBot="1" x14ac:dyDescent="0.35">
      <c r="A35" s="526" t="s">
        <v>87</v>
      </c>
      <c r="B35" s="518" t="s">
        <v>159</v>
      </c>
      <c r="C35" s="518" t="s">
        <v>158</v>
      </c>
      <c r="D35" s="527" t="s">
        <v>127</v>
      </c>
      <c r="E35" s="527" t="s">
        <v>1476</v>
      </c>
      <c r="F35" s="518" t="s">
        <v>1477</v>
      </c>
      <c r="G35" s="522" t="s">
        <v>1477</v>
      </c>
      <c r="H35" s="518" t="s">
        <v>1477</v>
      </c>
      <c r="I35" s="518" t="s">
        <v>1475</v>
      </c>
      <c r="J35" s="518" t="s">
        <v>27</v>
      </c>
      <c r="K35" s="518" t="s">
        <v>25</v>
      </c>
      <c r="L35" s="521">
        <v>100000</v>
      </c>
      <c r="M35" s="516" t="s">
        <v>1480</v>
      </c>
      <c r="N35" s="521">
        <v>100000</v>
      </c>
      <c r="O35" s="528">
        <v>42613</v>
      </c>
      <c r="P35" s="529">
        <v>42614</v>
      </c>
      <c r="Q35" s="522" t="s">
        <v>325</v>
      </c>
      <c r="R35" s="522" t="s">
        <v>328</v>
      </c>
      <c r="S35" s="518" t="s">
        <v>1477</v>
      </c>
      <c r="T35" s="518" t="s">
        <v>1477</v>
      </c>
      <c r="U35" s="518" t="s">
        <v>1477</v>
      </c>
      <c r="V35" s="515" t="s">
        <v>1481</v>
      </c>
      <c r="W35" s="518" t="s">
        <v>290</v>
      </c>
      <c r="X35" s="518" t="s">
        <v>32</v>
      </c>
      <c r="Y35" s="518" t="s">
        <v>32</v>
      </c>
      <c r="Z35" s="518" t="s">
        <v>26</v>
      </c>
      <c r="AA35" s="518" t="s">
        <v>200</v>
      </c>
      <c r="AB35" s="530" t="s">
        <v>490</v>
      </c>
      <c r="AC35" s="518"/>
      <c r="AD35" s="634"/>
      <c r="AE35" s="634"/>
      <c r="AF35" s="630"/>
      <c r="AG35" s="630"/>
      <c r="AH35" s="630"/>
      <c r="AI35" s="630"/>
      <c r="AJ35" s="630"/>
      <c r="AK35" s="630"/>
      <c r="AL35" s="630"/>
      <c r="AM35" s="630"/>
      <c r="AN35" s="630"/>
      <c r="AO35" s="630"/>
      <c r="AP35" s="630"/>
      <c r="AQ35" s="630"/>
      <c r="AR35" s="630"/>
      <c r="AS35" s="630"/>
      <c r="AT35" s="630"/>
      <c r="AU35" s="630"/>
      <c r="AV35" s="630"/>
      <c r="AW35" s="630"/>
      <c r="AX35" s="630"/>
      <c r="AY35" s="630"/>
      <c r="AZ35" s="630"/>
      <c r="BA35" s="630"/>
      <c r="BB35" s="630"/>
      <c r="BC35" s="630"/>
      <c r="BD35" s="630"/>
      <c r="BE35" s="630"/>
      <c r="BF35" s="630"/>
      <c r="BG35" s="630"/>
      <c r="BH35" s="630"/>
      <c r="BI35" s="630"/>
      <c r="BJ35" s="630"/>
      <c r="BK35" s="630"/>
      <c r="BL35" s="630"/>
      <c r="BM35" s="630"/>
      <c r="BN35" s="630"/>
      <c r="BO35" s="630"/>
      <c r="BP35" s="630"/>
      <c r="BQ35" s="630"/>
      <c r="BR35" s="630"/>
      <c r="BS35" s="630"/>
      <c r="BT35" s="630"/>
      <c r="BU35" s="630"/>
      <c r="BV35" s="630"/>
      <c r="BW35" s="630"/>
      <c r="BX35" s="630"/>
      <c r="BY35" s="630"/>
      <c r="BZ35" s="630"/>
      <c r="CA35" s="630"/>
      <c r="CB35" s="630"/>
      <c r="CC35" s="630"/>
      <c r="CD35" s="630"/>
      <c r="CE35" s="630"/>
      <c r="CF35" s="630"/>
      <c r="CG35" s="630"/>
      <c r="CH35" s="630"/>
      <c r="CI35" s="630"/>
      <c r="CJ35" s="630"/>
      <c r="CK35" s="630"/>
      <c r="CL35" s="630"/>
      <c r="CM35" s="630"/>
      <c r="CN35" s="630"/>
      <c r="CO35" s="630"/>
      <c r="CP35" s="630"/>
      <c r="CQ35" s="630"/>
      <c r="CR35" s="630"/>
      <c r="CS35" s="630"/>
      <c r="CT35" s="630"/>
      <c r="CU35" s="630"/>
      <c r="CV35" s="601"/>
    </row>
    <row r="36" spans="1:100" s="520" customFormat="1" ht="83.4" thickBot="1" x14ac:dyDescent="0.35">
      <c r="A36" s="526" t="s">
        <v>88</v>
      </c>
      <c r="B36" s="518" t="s">
        <v>159</v>
      </c>
      <c r="C36" s="518" t="s">
        <v>158</v>
      </c>
      <c r="D36" s="527" t="s">
        <v>128</v>
      </c>
      <c r="E36" s="527" t="s">
        <v>1476</v>
      </c>
      <c r="F36" s="518" t="s">
        <v>1477</v>
      </c>
      <c r="G36" s="522" t="s">
        <v>1477</v>
      </c>
      <c r="H36" s="518" t="s">
        <v>1477</v>
      </c>
      <c r="I36" s="518" t="s">
        <v>1475</v>
      </c>
      <c r="J36" s="518" t="s">
        <v>27</v>
      </c>
      <c r="K36" s="518" t="s">
        <v>25</v>
      </c>
      <c r="L36" s="521">
        <v>100000</v>
      </c>
      <c r="M36" s="516" t="s">
        <v>1480</v>
      </c>
      <c r="N36" s="521">
        <v>100000</v>
      </c>
      <c r="O36" s="528">
        <v>42643</v>
      </c>
      <c r="P36" s="529">
        <v>42644</v>
      </c>
      <c r="Q36" s="522" t="s">
        <v>325</v>
      </c>
      <c r="R36" s="522" t="s">
        <v>328</v>
      </c>
      <c r="S36" s="518" t="s">
        <v>1477</v>
      </c>
      <c r="T36" s="518" t="s">
        <v>1477</v>
      </c>
      <c r="U36" s="518" t="s">
        <v>1477</v>
      </c>
      <c r="V36" s="515" t="s">
        <v>1481</v>
      </c>
      <c r="W36" s="518" t="s">
        <v>290</v>
      </c>
      <c r="X36" s="518" t="s">
        <v>32</v>
      </c>
      <c r="Y36" s="518" t="s">
        <v>32</v>
      </c>
      <c r="Z36" s="518" t="s">
        <v>30</v>
      </c>
      <c r="AA36" s="518" t="s">
        <v>200</v>
      </c>
      <c r="AB36" s="530" t="s">
        <v>490</v>
      </c>
      <c r="AC36" s="518"/>
      <c r="AD36" s="634"/>
      <c r="AE36" s="634"/>
      <c r="AF36" s="630"/>
      <c r="AG36" s="630"/>
      <c r="AH36" s="630"/>
      <c r="AI36" s="630"/>
      <c r="AJ36" s="630"/>
      <c r="AK36" s="630"/>
      <c r="AL36" s="630"/>
      <c r="AM36" s="630"/>
      <c r="AN36" s="630"/>
      <c r="AO36" s="630"/>
      <c r="AP36" s="630"/>
      <c r="AQ36" s="630"/>
      <c r="AR36" s="630"/>
      <c r="AS36" s="630"/>
      <c r="AT36" s="630"/>
      <c r="AU36" s="630"/>
      <c r="AV36" s="630"/>
      <c r="AW36" s="630"/>
      <c r="AX36" s="630"/>
      <c r="AY36" s="630"/>
      <c r="AZ36" s="630"/>
      <c r="BA36" s="630"/>
      <c r="BB36" s="630"/>
      <c r="BC36" s="630"/>
      <c r="BD36" s="630"/>
      <c r="BE36" s="630"/>
      <c r="BF36" s="630"/>
      <c r="BG36" s="630"/>
      <c r="BH36" s="630"/>
      <c r="BI36" s="630"/>
      <c r="BJ36" s="630"/>
      <c r="BK36" s="630"/>
      <c r="BL36" s="630"/>
      <c r="BM36" s="630"/>
      <c r="BN36" s="630"/>
      <c r="BO36" s="630"/>
      <c r="BP36" s="630"/>
      <c r="BQ36" s="630"/>
      <c r="BR36" s="630"/>
      <c r="BS36" s="630"/>
      <c r="BT36" s="630"/>
      <c r="BU36" s="630"/>
      <c r="BV36" s="630"/>
      <c r="BW36" s="630"/>
      <c r="BX36" s="630"/>
      <c r="BY36" s="630"/>
      <c r="BZ36" s="630"/>
      <c r="CA36" s="630"/>
      <c r="CB36" s="630"/>
      <c r="CC36" s="630"/>
      <c r="CD36" s="630"/>
      <c r="CE36" s="630"/>
      <c r="CF36" s="630"/>
      <c r="CG36" s="630"/>
      <c r="CH36" s="630"/>
      <c r="CI36" s="630"/>
      <c r="CJ36" s="630"/>
      <c r="CK36" s="630"/>
      <c r="CL36" s="630"/>
      <c r="CM36" s="630"/>
      <c r="CN36" s="630"/>
      <c r="CO36" s="630"/>
      <c r="CP36" s="630"/>
      <c r="CQ36" s="630"/>
      <c r="CR36" s="630"/>
      <c r="CS36" s="630"/>
      <c r="CT36" s="630"/>
      <c r="CU36" s="630"/>
      <c r="CV36" s="601"/>
    </row>
    <row r="37" spans="1:100" s="520" customFormat="1" ht="83.4" thickBot="1" x14ac:dyDescent="0.35">
      <c r="A37" s="526" t="s">
        <v>89</v>
      </c>
      <c r="B37" s="518" t="s">
        <v>159</v>
      </c>
      <c r="C37" s="518" t="s">
        <v>158</v>
      </c>
      <c r="D37" s="527" t="s">
        <v>129</v>
      </c>
      <c r="E37" s="527" t="s">
        <v>1476</v>
      </c>
      <c r="F37" s="518" t="s">
        <v>1477</v>
      </c>
      <c r="G37" s="522" t="s">
        <v>1477</v>
      </c>
      <c r="H37" s="518" t="s">
        <v>1477</v>
      </c>
      <c r="I37" s="518" t="s">
        <v>1475</v>
      </c>
      <c r="J37" s="518" t="s">
        <v>27</v>
      </c>
      <c r="K37" s="518" t="s">
        <v>31</v>
      </c>
      <c r="L37" s="521">
        <v>260000</v>
      </c>
      <c r="M37" s="516" t="s">
        <v>1480</v>
      </c>
      <c r="N37" s="521">
        <v>260000</v>
      </c>
      <c r="O37" s="528">
        <v>42490</v>
      </c>
      <c r="P37" s="529">
        <v>42491</v>
      </c>
      <c r="Q37" s="571" t="s">
        <v>321</v>
      </c>
      <c r="R37" s="522" t="s">
        <v>328</v>
      </c>
      <c r="S37" s="580" t="s">
        <v>328</v>
      </c>
      <c r="T37" s="518" t="s">
        <v>1477</v>
      </c>
      <c r="U37" s="518" t="s">
        <v>1477</v>
      </c>
      <c r="V37" s="515" t="s">
        <v>1481</v>
      </c>
      <c r="W37" s="570" t="s">
        <v>1477</v>
      </c>
      <c r="X37" s="570" t="s">
        <v>1477</v>
      </c>
      <c r="Y37" s="570" t="s">
        <v>1477</v>
      </c>
      <c r="Z37" s="570" t="s">
        <v>1477</v>
      </c>
      <c r="AA37" s="518" t="s">
        <v>200</v>
      </c>
      <c r="AB37" s="530" t="s">
        <v>490</v>
      </c>
      <c r="AC37" s="580"/>
      <c r="AD37" s="634"/>
      <c r="AE37" s="634"/>
      <c r="AF37" s="630"/>
      <c r="AG37" s="630"/>
      <c r="AH37" s="630"/>
      <c r="AI37" s="630"/>
      <c r="AJ37" s="630"/>
      <c r="AK37" s="630"/>
      <c r="AL37" s="630"/>
      <c r="AM37" s="630"/>
      <c r="AN37" s="630"/>
      <c r="AO37" s="630"/>
      <c r="AP37" s="630"/>
      <c r="AQ37" s="630"/>
      <c r="AR37" s="630"/>
      <c r="AS37" s="630"/>
      <c r="AT37" s="630"/>
      <c r="AU37" s="630"/>
      <c r="AV37" s="630"/>
      <c r="AW37" s="630"/>
      <c r="AX37" s="630"/>
      <c r="AY37" s="630"/>
      <c r="AZ37" s="630"/>
      <c r="BA37" s="630"/>
      <c r="BB37" s="630"/>
      <c r="BC37" s="630"/>
      <c r="BD37" s="630"/>
      <c r="BE37" s="630"/>
      <c r="BF37" s="630"/>
      <c r="BG37" s="630"/>
      <c r="BH37" s="630"/>
      <c r="BI37" s="630"/>
      <c r="BJ37" s="630"/>
      <c r="BK37" s="630"/>
      <c r="BL37" s="630"/>
      <c r="BM37" s="630"/>
      <c r="BN37" s="630"/>
      <c r="BO37" s="630"/>
      <c r="BP37" s="630"/>
      <c r="BQ37" s="630"/>
      <c r="BR37" s="630"/>
      <c r="BS37" s="630"/>
      <c r="BT37" s="630"/>
      <c r="BU37" s="630"/>
      <c r="BV37" s="630"/>
      <c r="BW37" s="630"/>
      <c r="BX37" s="630"/>
      <c r="BY37" s="630"/>
      <c r="BZ37" s="630"/>
      <c r="CA37" s="630"/>
      <c r="CB37" s="630"/>
      <c r="CC37" s="630"/>
      <c r="CD37" s="630"/>
      <c r="CE37" s="630"/>
      <c r="CF37" s="630"/>
      <c r="CG37" s="630"/>
      <c r="CH37" s="630"/>
      <c r="CI37" s="630"/>
      <c r="CJ37" s="630"/>
      <c r="CK37" s="630"/>
      <c r="CL37" s="630"/>
      <c r="CM37" s="630"/>
      <c r="CN37" s="630"/>
      <c r="CO37" s="630"/>
      <c r="CP37" s="630"/>
      <c r="CQ37" s="630"/>
      <c r="CR37" s="630"/>
      <c r="CS37" s="630"/>
      <c r="CT37" s="630"/>
      <c r="CU37" s="630"/>
      <c r="CV37" s="601"/>
    </row>
    <row r="38" spans="1:100" s="591" customFormat="1" ht="102" customHeight="1" thickBot="1" x14ac:dyDescent="0.35">
      <c r="A38" s="566" t="s">
        <v>90</v>
      </c>
      <c r="B38" s="570" t="s">
        <v>160</v>
      </c>
      <c r="C38" s="571" t="s">
        <v>161</v>
      </c>
      <c r="D38" s="570" t="s">
        <v>130</v>
      </c>
      <c r="E38" s="570" t="s">
        <v>1484</v>
      </c>
      <c r="F38" s="571">
        <v>796</v>
      </c>
      <c r="G38" s="571" t="s">
        <v>15</v>
      </c>
      <c r="H38" s="571" t="s">
        <v>334</v>
      </c>
      <c r="I38" s="570" t="s">
        <v>1475</v>
      </c>
      <c r="J38" s="570" t="s">
        <v>27</v>
      </c>
      <c r="K38" s="571" t="s">
        <v>33</v>
      </c>
      <c r="L38" s="573">
        <v>5200000</v>
      </c>
      <c r="M38" s="570" t="s">
        <v>34</v>
      </c>
      <c r="N38" s="573">
        <v>5200000</v>
      </c>
      <c r="O38" s="574">
        <v>42461</v>
      </c>
      <c r="P38" s="575">
        <v>42522</v>
      </c>
      <c r="Q38" s="571" t="s">
        <v>321</v>
      </c>
      <c r="R38" s="571" t="s">
        <v>327</v>
      </c>
      <c r="S38" s="567" t="s">
        <v>67</v>
      </c>
      <c r="T38" s="570" t="s">
        <v>1477</v>
      </c>
      <c r="U38" s="570" t="s">
        <v>1477</v>
      </c>
      <c r="V38" s="567" t="s">
        <v>262</v>
      </c>
      <c r="W38" s="570" t="s">
        <v>1477</v>
      </c>
      <c r="X38" s="570" t="s">
        <v>1477</v>
      </c>
      <c r="Y38" s="570" t="s">
        <v>1477</v>
      </c>
      <c r="Z38" s="570" t="s">
        <v>1477</v>
      </c>
      <c r="AA38" s="570" t="s">
        <v>193</v>
      </c>
      <c r="AB38" s="530" t="s">
        <v>492</v>
      </c>
      <c r="AC38" s="570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635"/>
      <c r="CR38" s="635"/>
      <c r="CS38" s="635"/>
      <c r="CT38" s="635"/>
      <c r="CU38" s="635"/>
      <c r="CV38" s="646"/>
    </row>
    <row r="39" spans="1:100" s="591" customFormat="1" ht="97.2" thickBot="1" x14ac:dyDescent="0.35">
      <c r="A39" s="566" t="s">
        <v>91</v>
      </c>
      <c r="B39" s="570" t="s">
        <v>160</v>
      </c>
      <c r="C39" s="643" t="s">
        <v>161</v>
      </c>
      <c r="D39" s="570" t="s">
        <v>131</v>
      </c>
      <c r="E39" s="570" t="s">
        <v>35</v>
      </c>
      <c r="F39" s="571" t="s">
        <v>1485</v>
      </c>
      <c r="G39" s="571" t="s">
        <v>15</v>
      </c>
      <c r="H39" s="571" t="s">
        <v>334</v>
      </c>
      <c r="I39" s="570" t="s">
        <v>1475</v>
      </c>
      <c r="J39" s="570" t="s">
        <v>27</v>
      </c>
      <c r="K39" s="571" t="s">
        <v>36</v>
      </c>
      <c r="L39" s="573">
        <v>4300000</v>
      </c>
      <c r="M39" s="570" t="s">
        <v>34</v>
      </c>
      <c r="N39" s="573">
        <v>4300000</v>
      </c>
      <c r="O39" s="574">
        <v>42491</v>
      </c>
      <c r="P39" s="575">
        <v>42583</v>
      </c>
      <c r="Q39" s="571" t="s">
        <v>321</v>
      </c>
      <c r="R39" s="571" t="s">
        <v>327</v>
      </c>
      <c r="S39" s="567" t="s">
        <v>67</v>
      </c>
      <c r="T39" s="570" t="s">
        <v>1477</v>
      </c>
      <c r="U39" s="570" t="s">
        <v>1477</v>
      </c>
      <c r="V39" s="567" t="s">
        <v>1481</v>
      </c>
      <c r="W39" s="570" t="s">
        <v>1477</v>
      </c>
      <c r="X39" s="570" t="s">
        <v>1477</v>
      </c>
      <c r="Y39" s="570" t="s">
        <v>1477</v>
      </c>
      <c r="Z39" s="570" t="s">
        <v>1477</v>
      </c>
      <c r="AA39" s="570" t="s">
        <v>193</v>
      </c>
      <c r="AB39" s="577" t="s">
        <v>420</v>
      </c>
      <c r="AC39" s="570"/>
      <c r="AD39" s="635"/>
      <c r="AE39" s="635"/>
      <c r="AF39" s="635"/>
      <c r="AG39" s="635"/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35"/>
      <c r="AT39" s="635"/>
      <c r="AU39" s="635"/>
      <c r="AV39" s="635"/>
      <c r="AW39" s="635"/>
      <c r="AX39" s="635"/>
      <c r="AY39" s="635"/>
      <c r="AZ39" s="635"/>
      <c r="BA39" s="635"/>
      <c r="BB39" s="635"/>
      <c r="BC39" s="635"/>
      <c r="BD39" s="635"/>
      <c r="BE39" s="635"/>
      <c r="BF39" s="635"/>
      <c r="BG39" s="635"/>
      <c r="BH39" s="635"/>
      <c r="BI39" s="635"/>
      <c r="BJ39" s="635"/>
      <c r="BK39" s="635"/>
      <c r="BL39" s="635"/>
      <c r="BM39" s="635"/>
      <c r="BN39" s="635"/>
      <c r="BO39" s="635"/>
      <c r="BP39" s="635"/>
      <c r="BQ39" s="635"/>
      <c r="BR39" s="635"/>
      <c r="BS39" s="635"/>
      <c r="BT39" s="635"/>
      <c r="BU39" s="635"/>
      <c r="BV39" s="635"/>
      <c r="BW39" s="635"/>
      <c r="BX39" s="635"/>
      <c r="BY39" s="635"/>
      <c r="BZ39" s="635"/>
      <c r="CA39" s="635"/>
      <c r="CB39" s="635"/>
      <c r="CC39" s="635"/>
      <c r="CD39" s="635"/>
      <c r="CE39" s="635"/>
      <c r="CF39" s="635"/>
      <c r="CG39" s="635"/>
      <c r="CH39" s="635"/>
      <c r="CI39" s="635"/>
      <c r="CJ39" s="635"/>
      <c r="CK39" s="635"/>
      <c r="CL39" s="635"/>
      <c r="CM39" s="635"/>
      <c r="CN39" s="635"/>
      <c r="CO39" s="635"/>
      <c r="CP39" s="635"/>
      <c r="CQ39" s="635"/>
      <c r="CR39" s="635"/>
      <c r="CS39" s="635"/>
      <c r="CT39" s="635"/>
      <c r="CU39" s="635"/>
      <c r="CV39" s="646"/>
    </row>
    <row r="40" spans="1:100" s="538" customFormat="1" ht="111" thickBot="1" x14ac:dyDescent="0.35">
      <c r="A40" s="526" t="s">
        <v>92</v>
      </c>
      <c r="B40" s="518" t="s">
        <v>169</v>
      </c>
      <c r="C40" s="522" t="s">
        <v>168</v>
      </c>
      <c r="D40" s="518" t="s">
        <v>132</v>
      </c>
      <c r="E40" s="518" t="s">
        <v>37</v>
      </c>
      <c r="F40" s="522" t="s">
        <v>1485</v>
      </c>
      <c r="G40" s="522" t="s">
        <v>15</v>
      </c>
      <c r="H40" s="522" t="s">
        <v>334</v>
      </c>
      <c r="I40" s="518" t="s">
        <v>1475</v>
      </c>
      <c r="J40" s="518" t="s">
        <v>27</v>
      </c>
      <c r="K40" s="522" t="s">
        <v>38</v>
      </c>
      <c r="L40" s="521">
        <v>4700000</v>
      </c>
      <c r="M40" s="516" t="s">
        <v>1480</v>
      </c>
      <c r="N40" s="521">
        <v>4700000</v>
      </c>
      <c r="O40" s="528">
        <v>42491</v>
      </c>
      <c r="P40" s="523">
        <v>42552</v>
      </c>
      <c r="Q40" s="522" t="s">
        <v>321</v>
      </c>
      <c r="R40" s="522" t="s">
        <v>327</v>
      </c>
      <c r="S40" s="515" t="s">
        <v>67</v>
      </c>
      <c r="T40" s="518" t="s">
        <v>1477</v>
      </c>
      <c r="U40" s="518" t="s">
        <v>1477</v>
      </c>
      <c r="V40" s="515" t="s">
        <v>1481</v>
      </c>
      <c r="W40" s="518" t="s">
        <v>1477</v>
      </c>
      <c r="X40" s="518" t="s">
        <v>1477</v>
      </c>
      <c r="Y40" s="518" t="s">
        <v>1477</v>
      </c>
      <c r="Z40" s="518" t="s">
        <v>1477</v>
      </c>
      <c r="AA40" s="518" t="s">
        <v>193</v>
      </c>
      <c r="AB40" s="530" t="s">
        <v>490</v>
      </c>
      <c r="AC40" s="518"/>
      <c r="AD40" s="633"/>
      <c r="AE40" s="633"/>
      <c r="AF40" s="633"/>
      <c r="AG40" s="633"/>
      <c r="AH40" s="633"/>
      <c r="AI40" s="633"/>
      <c r="AJ40" s="633"/>
      <c r="AK40" s="633"/>
      <c r="AL40" s="633"/>
      <c r="AM40" s="633"/>
      <c r="AN40" s="633"/>
      <c r="AO40" s="633"/>
      <c r="AP40" s="633"/>
      <c r="AQ40" s="633"/>
      <c r="AR40" s="633"/>
      <c r="AS40" s="633"/>
      <c r="AT40" s="633"/>
      <c r="AU40" s="633"/>
      <c r="AV40" s="633"/>
      <c r="AW40" s="633"/>
      <c r="AX40" s="633"/>
      <c r="AY40" s="633"/>
      <c r="AZ40" s="633"/>
      <c r="BA40" s="633"/>
      <c r="BB40" s="633"/>
      <c r="BC40" s="633"/>
      <c r="BD40" s="633"/>
      <c r="BE40" s="633"/>
      <c r="BF40" s="633"/>
      <c r="BG40" s="633"/>
      <c r="BH40" s="633"/>
      <c r="BI40" s="633"/>
      <c r="BJ40" s="633"/>
      <c r="BK40" s="633"/>
      <c r="BL40" s="633"/>
      <c r="BM40" s="633"/>
      <c r="BN40" s="633"/>
      <c r="BO40" s="633"/>
      <c r="BP40" s="633"/>
      <c r="BQ40" s="633"/>
      <c r="BR40" s="633"/>
      <c r="BS40" s="633"/>
      <c r="BT40" s="633"/>
      <c r="BU40" s="633"/>
      <c r="BV40" s="633"/>
      <c r="BW40" s="633"/>
      <c r="BX40" s="633"/>
      <c r="BY40" s="633"/>
      <c r="BZ40" s="633"/>
      <c r="CA40" s="633"/>
      <c r="CB40" s="633"/>
      <c r="CC40" s="633"/>
      <c r="CD40" s="633"/>
      <c r="CE40" s="633"/>
      <c r="CF40" s="633"/>
      <c r="CG40" s="633"/>
      <c r="CH40" s="633"/>
      <c r="CI40" s="633"/>
      <c r="CJ40" s="633"/>
      <c r="CK40" s="633"/>
      <c r="CL40" s="633"/>
      <c r="CM40" s="633"/>
      <c r="CN40" s="633"/>
      <c r="CO40" s="633"/>
      <c r="CP40" s="633"/>
      <c r="CQ40" s="633"/>
      <c r="CR40" s="633"/>
      <c r="CS40" s="633"/>
      <c r="CT40" s="633"/>
      <c r="CU40" s="633"/>
      <c r="CV40" s="600"/>
    </row>
    <row r="41" spans="1:100" s="538" customFormat="1" ht="83.4" thickBot="1" x14ac:dyDescent="0.35">
      <c r="A41" s="526" t="s">
        <v>93</v>
      </c>
      <c r="B41" s="518" t="s">
        <v>184</v>
      </c>
      <c r="C41" s="522" t="s">
        <v>183</v>
      </c>
      <c r="D41" s="518" t="s">
        <v>133</v>
      </c>
      <c r="E41" s="518" t="s">
        <v>1484</v>
      </c>
      <c r="F41" s="522" t="s">
        <v>39</v>
      </c>
      <c r="G41" s="522" t="s">
        <v>40</v>
      </c>
      <c r="H41" s="522" t="s">
        <v>41</v>
      </c>
      <c r="I41" s="518" t="s">
        <v>42</v>
      </c>
      <c r="J41" s="521" t="s">
        <v>27</v>
      </c>
      <c r="K41" s="521" t="s">
        <v>43</v>
      </c>
      <c r="L41" s="521">
        <v>7500000</v>
      </c>
      <c r="M41" s="516" t="s">
        <v>44</v>
      </c>
      <c r="N41" s="521">
        <v>7500000</v>
      </c>
      <c r="O41" s="528">
        <v>42461</v>
      </c>
      <c r="P41" s="523">
        <v>42522</v>
      </c>
      <c r="Q41" s="643" t="s">
        <v>319</v>
      </c>
      <c r="R41" s="571" t="s">
        <v>327</v>
      </c>
      <c r="S41" s="567" t="s">
        <v>67</v>
      </c>
      <c r="T41" s="518" t="s">
        <v>1477</v>
      </c>
      <c r="U41" s="518" t="s">
        <v>1477</v>
      </c>
      <c r="V41" s="515" t="s">
        <v>1481</v>
      </c>
      <c r="W41" s="518" t="s">
        <v>1477</v>
      </c>
      <c r="X41" s="518" t="s">
        <v>1477</v>
      </c>
      <c r="Y41" s="518" t="s">
        <v>1477</v>
      </c>
      <c r="Z41" s="518" t="s">
        <v>1477</v>
      </c>
      <c r="AA41" s="518" t="s">
        <v>194</v>
      </c>
      <c r="AB41" s="530" t="s">
        <v>490</v>
      </c>
      <c r="AC41" s="663"/>
      <c r="AD41" s="633"/>
      <c r="AE41" s="633"/>
      <c r="AF41" s="633"/>
      <c r="AG41" s="633"/>
      <c r="AH41" s="633"/>
      <c r="AI41" s="633"/>
      <c r="AJ41" s="633"/>
      <c r="AK41" s="633"/>
      <c r="AL41" s="633"/>
      <c r="AM41" s="633"/>
      <c r="AN41" s="633"/>
      <c r="AO41" s="633"/>
      <c r="AP41" s="633"/>
      <c r="AQ41" s="633"/>
      <c r="AR41" s="633"/>
      <c r="AS41" s="633"/>
      <c r="AT41" s="633"/>
      <c r="AU41" s="633"/>
      <c r="AV41" s="633"/>
      <c r="AW41" s="633"/>
      <c r="AX41" s="633"/>
      <c r="AY41" s="633"/>
      <c r="AZ41" s="633"/>
      <c r="BA41" s="633"/>
      <c r="BB41" s="633"/>
      <c r="BC41" s="633"/>
      <c r="BD41" s="633"/>
      <c r="BE41" s="633"/>
      <c r="BF41" s="633"/>
      <c r="BG41" s="633"/>
      <c r="BH41" s="633"/>
      <c r="BI41" s="633"/>
      <c r="BJ41" s="633"/>
      <c r="BK41" s="633"/>
      <c r="BL41" s="633"/>
      <c r="BM41" s="633"/>
      <c r="BN41" s="633"/>
      <c r="BO41" s="633"/>
      <c r="BP41" s="633"/>
      <c r="BQ41" s="633"/>
      <c r="BR41" s="633"/>
      <c r="BS41" s="633"/>
      <c r="BT41" s="633"/>
      <c r="BU41" s="633"/>
      <c r="BV41" s="633"/>
      <c r="BW41" s="633"/>
      <c r="BX41" s="633"/>
      <c r="BY41" s="633"/>
      <c r="BZ41" s="633"/>
      <c r="CA41" s="633"/>
      <c r="CB41" s="633"/>
      <c r="CC41" s="633"/>
      <c r="CD41" s="633"/>
      <c r="CE41" s="633"/>
      <c r="CF41" s="633"/>
      <c r="CG41" s="633"/>
      <c r="CH41" s="633"/>
      <c r="CI41" s="633"/>
      <c r="CJ41" s="633"/>
      <c r="CK41" s="633"/>
      <c r="CL41" s="633"/>
      <c r="CM41" s="633"/>
      <c r="CN41" s="633"/>
      <c r="CO41" s="633"/>
      <c r="CP41" s="633"/>
      <c r="CQ41" s="633"/>
      <c r="CR41" s="633"/>
      <c r="CS41" s="633"/>
      <c r="CT41" s="633"/>
      <c r="CU41" s="633"/>
      <c r="CV41" s="600"/>
    </row>
    <row r="42" spans="1:100" s="538" customFormat="1" ht="152.4" thickBot="1" x14ac:dyDescent="0.35">
      <c r="A42" s="526" t="s">
        <v>94</v>
      </c>
      <c r="B42" s="518" t="s">
        <v>180</v>
      </c>
      <c r="C42" s="519" t="s">
        <v>167</v>
      </c>
      <c r="D42" s="518" t="s">
        <v>134</v>
      </c>
      <c r="E42" s="527" t="s">
        <v>1476</v>
      </c>
      <c r="F42" s="541">
        <v>796</v>
      </c>
      <c r="G42" s="522" t="s">
        <v>1486</v>
      </c>
      <c r="H42" s="541">
        <v>42</v>
      </c>
      <c r="I42" s="518" t="s">
        <v>1475</v>
      </c>
      <c r="J42" s="521" t="s">
        <v>27</v>
      </c>
      <c r="K42" s="521" t="s">
        <v>45</v>
      </c>
      <c r="L42" s="521">
        <v>2700000</v>
      </c>
      <c r="M42" s="516" t="s">
        <v>1480</v>
      </c>
      <c r="N42" s="521">
        <v>2700000</v>
      </c>
      <c r="O42" s="528">
        <v>42461</v>
      </c>
      <c r="P42" s="523">
        <v>42614</v>
      </c>
      <c r="Q42" s="522" t="s">
        <v>321</v>
      </c>
      <c r="R42" s="522" t="s">
        <v>327</v>
      </c>
      <c r="S42" s="515" t="s">
        <v>67</v>
      </c>
      <c r="T42" s="518" t="s">
        <v>1477</v>
      </c>
      <c r="U42" s="518" t="s">
        <v>1477</v>
      </c>
      <c r="V42" s="515" t="s">
        <v>1481</v>
      </c>
      <c r="W42" s="518" t="s">
        <v>1477</v>
      </c>
      <c r="X42" s="518" t="s">
        <v>1477</v>
      </c>
      <c r="Y42" s="518" t="s">
        <v>1477</v>
      </c>
      <c r="Z42" s="518" t="s">
        <v>1477</v>
      </c>
      <c r="AA42" s="518" t="s">
        <v>198</v>
      </c>
      <c r="AB42" s="530" t="s">
        <v>490</v>
      </c>
      <c r="AD42" s="633"/>
      <c r="AE42" s="633"/>
      <c r="AF42" s="633"/>
      <c r="AG42" s="633"/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33"/>
      <c r="AT42" s="633"/>
      <c r="AU42" s="633"/>
      <c r="AV42" s="633"/>
      <c r="AW42" s="633"/>
      <c r="AX42" s="633"/>
      <c r="AY42" s="633"/>
      <c r="AZ42" s="633"/>
      <c r="BA42" s="633"/>
      <c r="BB42" s="633"/>
      <c r="BC42" s="633"/>
      <c r="BD42" s="633"/>
      <c r="BE42" s="633"/>
      <c r="BF42" s="633"/>
      <c r="BG42" s="633"/>
      <c r="BH42" s="633"/>
      <c r="BI42" s="633"/>
      <c r="BJ42" s="633"/>
      <c r="BK42" s="633"/>
      <c r="BL42" s="633"/>
      <c r="BM42" s="633"/>
      <c r="BN42" s="633"/>
      <c r="BO42" s="633"/>
      <c r="BP42" s="633"/>
      <c r="BQ42" s="633"/>
      <c r="BR42" s="633"/>
      <c r="BS42" s="633"/>
      <c r="BT42" s="633"/>
      <c r="BU42" s="633"/>
      <c r="BV42" s="633"/>
      <c r="BW42" s="633"/>
      <c r="BX42" s="633"/>
      <c r="BY42" s="633"/>
      <c r="BZ42" s="633"/>
      <c r="CA42" s="633"/>
      <c r="CB42" s="633"/>
      <c r="CC42" s="633"/>
      <c r="CD42" s="633"/>
      <c r="CE42" s="633"/>
      <c r="CF42" s="633"/>
      <c r="CG42" s="633"/>
      <c r="CH42" s="633"/>
      <c r="CI42" s="633"/>
      <c r="CJ42" s="633"/>
      <c r="CK42" s="633"/>
      <c r="CL42" s="633"/>
      <c r="CM42" s="633"/>
      <c r="CN42" s="633"/>
      <c r="CO42" s="633"/>
      <c r="CP42" s="633"/>
      <c r="CQ42" s="633"/>
      <c r="CR42" s="633"/>
      <c r="CS42" s="633"/>
      <c r="CT42" s="633"/>
      <c r="CU42" s="633"/>
      <c r="CV42" s="600"/>
    </row>
    <row r="43" spans="1:100" s="538" customFormat="1" ht="152.4" thickBot="1" x14ac:dyDescent="0.35">
      <c r="A43" s="526" t="s">
        <v>95</v>
      </c>
      <c r="B43" s="518" t="s">
        <v>180</v>
      </c>
      <c r="C43" s="519" t="s">
        <v>182</v>
      </c>
      <c r="D43" s="518" t="s">
        <v>135</v>
      </c>
      <c r="E43" s="527" t="s">
        <v>1476</v>
      </c>
      <c r="F43" s="541">
        <v>796</v>
      </c>
      <c r="G43" s="522" t="s">
        <v>1486</v>
      </c>
      <c r="H43" s="541">
        <v>112</v>
      </c>
      <c r="I43" s="518" t="s">
        <v>1475</v>
      </c>
      <c r="J43" s="521" t="s">
        <v>27</v>
      </c>
      <c r="K43" s="521" t="s">
        <v>46</v>
      </c>
      <c r="L43" s="521">
        <v>2500000</v>
      </c>
      <c r="M43" s="516" t="s">
        <v>1480</v>
      </c>
      <c r="N43" s="521">
        <v>2500000</v>
      </c>
      <c r="O43" s="528">
        <v>42461</v>
      </c>
      <c r="P43" s="523">
        <v>42461</v>
      </c>
      <c r="Q43" s="522" t="s">
        <v>321</v>
      </c>
      <c r="R43" s="522" t="s">
        <v>327</v>
      </c>
      <c r="S43" s="61" t="s">
        <v>67</v>
      </c>
      <c r="T43" s="518" t="s">
        <v>1477</v>
      </c>
      <c r="U43" s="518" t="s">
        <v>1477</v>
      </c>
      <c r="V43" s="515" t="s">
        <v>1481</v>
      </c>
      <c r="W43" s="518" t="s">
        <v>1477</v>
      </c>
      <c r="X43" s="518" t="s">
        <v>1477</v>
      </c>
      <c r="Y43" s="518" t="s">
        <v>1477</v>
      </c>
      <c r="Z43" s="518" t="s">
        <v>1477</v>
      </c>
      <c r="AA43" s="518" t="s">
        <v>198</v>
      </c>
      <c r="AB43" s="530" t="s">
        <v>490</v>
      </c>
      <c r="AD43" s="633"/>
      <c r="AE43" s="633"/>
      <c r="AF43" s="633"/>
      <c r="AG43" s="633"/>
      <c r="AH43" s="633"/>
      <c r="AI43" s="633"/>
      <c r="AJ43" s="633"/>
      <c r="AK43" s="633"/>
      <c r="AL43" s="633"/>
      <c r="AM43" s="633"/>
      <c r="AN43" s="633"/>
      <c r="AO43" s="633"/>
      <c r="AP43" s="633"/>
      <c r="AQ43" s="633"/>
      <c r="AR43" s="633"/>
      <c r="AS43" s="633"/>
      <c r="AT43" s="633"/>
      <c r="AU43" s="633"/>
      <c r="AV43" s="633"/>
      <c r="AW43" s="633"/>
      <c r="AX43" s="633"/>
      <c r="AY43" s="633"/>
      <c r="AZ43" s="633"/>
      <c r="BA43" s="633"/>
      <c r="BB43" s="633"/>
      <c r="BC43" s="633"/>
      <c r="BD43" s="633"/>
      <c r="BE43" s="633"/>
      <c r="BF43" s="633"/>
      <c r="BG43" s="633"/>
      <c r="BH43" s="633"/>
      <c r="BI43" s="633"/>
      <c r="BJ43" s="633"/>
      <c r="BK43" s="633"/>
      <c r="BL43" s="633"/>
      <c r="BM43" s="633"/>
      <c r="BN43" s="633"/>
      <c r="BO43" s="633"/>
      <c r="BP43" s="633"/>
      <c r="BQ43" s="633"/>
      <c r="BR43" s="633"/>
      <c r="BS43" s="633"/>
      <c r="BT43" s="633"/>
      <c r="BU43" s="633"/>
      <c r="BV43" s="633"/>
      <c r="BW43" s="633"/>
      <c r="BX43" s="633"/>
      <c r="BY43" s="633"/>
      <c r="BZ43" s="633"/>
      <c r="CA43" s="633"/>
      <c r="CB43" s="633"/>
      <c r="CC43" s="633"/>
      <c r="CD43" s="633"/>
      <c r="CE43" s="633"/>
      <c r="CF43" s="633"/>
      <c r="CG43" s="633"/>
      <c r="CH43" s="633"/>
      <c r="CI43" s="633"/>
      <c r="CJ43" s="633"/>
      <c r="CK43" s="633"/>
      <c r="CL43" s="633"/>
      <c r="CM43" s="633"/>
      <c r="CN43" s="633"/>
      <c r="CO43" s="633"/>
      <c r="CP43" s="633"/>
      <c r="CQ43" s="633"/>
      <c r="CR43" s="633"/>
      <c r="CS43" s="633"/>
      <c r="CT43" s="633"/>
      <c r="CU43" s="633"/>
      <c r="CV43" s="600"/>
    </row>
    <row r="44" spans="1:100" s="538" customFormat="1" ht="152.4" thickBot="1" x14ac:dyDescent="0.35">
      <c r="A44" s="526" t="s">
        <v>96</v>
      </c>
      <c r="B44" s="518" t="s">
        <v>171</v>
      </c>
      <c r="C44" s="519" t="s">
        <v>170</v>
      </c>
      <c r="D44" s="518" t="s">
        <v>136</v>
      </c>
      <c r="E44" s="518" t="s">
        <v>1484</v>
      </c>
      <c r="F44" s="541">
        <v>796</v>
      </c>
      <c r="G44" s="522" t="s">
        <v>1486</v>
      </c>
      <c r="H44" s="541">
        <v>1000</v>
      </c>
      <c r="I44" s="518" t="s">
        <v>1475</v>
      </c>
      <c r="J44" s="521" t="s">
        <v>27</v>
      </c>
      <c r="K44" s="521" t="s">
        <v>47</v>
      </c>
      <c r="L44" s="521">
        <v>1900000</v>
      </c>
      <c r="M44" s="516" t="s">
        <v>1480</v>
      </c>
      <c r="N44" s="521">
        <v>1900000</v>
      </c>
      <c r="O44" s="528">
        <v>42462</v>
      </c>
      <c r="P44" s="523">
        <v>42614</v>
      </c>
      <c r="Q44" s="522" t="s">
        <v>321</v>
      </c>
      <c r="R44" s="522" t="s">
        <v>327</v>
      </c>
      <c r="S44" s="515" t="s">
        <v>67</v>
      </c>
      <c r="T44" s="518" t="s">
        <v>1477</v>
      </c>
      <c r="U44" s="518" t="s">
        <v>1477</v>
      </c>
      <c r="V44" s="515" t="s">
        <v>1481</v>
      </c>
      <c r="W44" s="518" t="s">
        <v>1477</v>
      </c>
      <c r="X44" s="518" t="s">
        <v>1477</v>
      </c>
      <c r="Y44" s="518" t="s">
        <v>1477</v>
      </c>
      <c r="Z44" s="518" t="s">
        <v>1477</v>
      </c>
      <c r="AA44" s="518" t="s">
        <v>198</v>
      </c>
      <c r="AB44" s="530" t="s">
        <v>490</v>
      </c>
      <c r="AD44" s="633"/>
      <c r="AE44" s="633"/>
      <c r="AF44" s="633"/>
      <c r="AG44" s="633"/>
      <c r="AH44" s="633"/>
      <c r="AI44" s="633"/>
      <c r="AJ44" s="633"/>
      <c r="AK44" s="633"/>
      <c r="AL44" s="633"/>
      <c r="AM44" s="633"/>
      <c r="AN44" s="633"/>
      <c r="AO44" s="633"/>
      <c r="AP44" s="633"/>
      <c r="AQ44" s="633"/>
      <c r="AR44" s="633"/>
      <c r="AS44" s="633"/>
      <c r="AT44" s="633"/>
      <c r="AU44" s="633"/>
      <c r="AV44" s="633"/>
      <c r="AW44" s="633"/>
      <c r="AX44" s="633"/>
      <c r="AY44" s="633"/>
      <c r="AZ44" s="633"/>
      <c r="BA44" s="633"/>
      <c r="BB44" s="633"/>
      <c r="BC44" s="633"/>
      <c r="BD44" s="633"/>
      <c r="BE44" s="633"/>
      <c r="BF44" s="633"/>
      <c r="BG44" s="633"/>
      <c r="BH44" s="633"/>
      <c r="BI44" s="633"/>
      <c r="BJ44" s="633"/>
      <c r="BK44" s="633"/>
      <c r="BL44" s="633"/>
      <c r="BM44" s="633"/>
      <c r="BN44" s="633"/>
      <c r="BO44" s="633"/>
      <c r="BP44" s="633"/>
      <c r="BQ44" s="633"/>
      <c r="BR44" s="633"/>
      <c r="BS44" s="633"/>
      <c r="BT44" s="633"/>
      <c r="BU44" s="633"/>
      <c r="BV44" s="633"/>
      <c r="BW44" s="633"/>
      <c r="BX44" s="633"/>
      <c r="BY44" s="633"/>
      <c r="BZ44" s="633"/>
      <c r="CA44" s="633"/>
      <c r="CB44" s="633"/>
      <c r="CC44" s="633"/>
      <c r="CD44" s="633"/>
      <c r="CE44" s="633"/>
      <c r="CF44" s="633"/>
      <c r="CG44" s="633"/>
      <c r="CH44" s="633"/>
      <c r="CI44" s="633"/>
      <c r="CJ44" s="633"/>
      <c r="CK44" s="633"/>
      <c r="CL44" s="633"/>
      <c r="CM44" s="633"/>
      <c r="CN44" s="633"/>
      <c r="CO44" s="633"/>
      <c r="CP44" s="633"/>
      <c r="CQ44" s="633"/>
      <c r="CR44" s="633"/>
      <c r="CS44" s="633"/>
      <c r="CT44" s="633"/>
      <c r="CU44" s="633"/>
      <c r="CV44" s="600"/>
    </row>
    <row r="45" spans="1:100" s="538" customFormat="1" ht="152.4" thickBot="1" x14ac:dyDescent="0.35">
      <c r="A45" s="526" t="s">
        <v>97</v>
      </c>
      <c r="B45" s="518" t="s">
        <v>172</v>
      </c>
      <c r="C45" s="519" t="s">
        <v>173</v>
      </c>
      <c r="D45" s="518" t="s">
        <v>137</v>
      </c>
      <c r="E45" s="518" t="s">
        <v>1484</v>
      </c>
      <c r="F45" s="541">
        <v>796</v>
      </c>
      <c r="G45" s="522" t="s">
        <v>1486</v>
      </c>
      <c r="H45" s="541">
        <v>80</v>
      </c>
      <c r="I45" s="518" t="s">
        <v>1475</v>
      </c>
      <c r="J45" s="521" t="s">
        <v>27</v>
      </c>
      <c r="K45" s="521" t="s">
        <v>48</v>
      </c>
      <c r="L45" s="521">
        <v>15000</v>
      </c>
      <c r="M45" s="516" t="s">
        <v>1480</v>
      </c>
      <c r="N45" s="521">
        <v>15000</v>
      </c>
      <c r="O45" s="528">
        <v>42463</v>
      </c>
      <c r="P45" s="523">
        <v>42615</v>
      </c>
      <c r="Q45" s="522" t="s">
        <v>321</v>
      </c>
      <c r="R45" s="522" t="s">
        <v>327</v>
      </c>
      <c r="S45" s="515" t="s">
        <v>67</v>
      </c>
      <c r="T45" s="518" t="s">
        <v>1477</v>
      </c>
      <c r="U45" s="518" t="s">
        <v>1477</v>
      </c>
      <c r="V45" s="515" t="s">
        <v>1481</v>
      </c>
      <c r="W45" s="518" t="s">
        <v>1477</v>
      </c>
      <c r="X45" s="518" t="s">
        <v>1477</v>
      </c>
      <c r="Y45" s="518" t="s">
        <v>1477</v>
      </c>
      <c r="Z45" s="518" t="s">
        <v>1477</v>
      </c>
      <c r="AA45" s="518" t="s">
        <v>198</v>
      </c>
      <c r="AB45" s="530" t="s">
        <v>490</v>
      </c>
      <c r="AD45" s="633"/>
      <c r="AE45" s="633"/>
      <c r="AF45" s="633"/>
      <c r="AG45" s="633"/>
      <c r="AH45" s="633"/>
      <c r="AI45" s="633"/>
      <c r="AJ45" s="633"/>
      <c r="AK45" s="633"/>
      <c r="AL45" s="633"/>
      <c r="AM45" s="633"/>
      <c r="AN45" s="633"/>
      <c r="AO45" s="633"/>
      <c r="AP45" s="633"/>
      <c r="AQ45" s="633"/>
      <c r="AR45" s="633"/>
      <c r="AS45" s="633"/>
      <c r="AT45" s="633"/>
      <c r="AU45" s="633"/>
      <c r="AV45" s="633"/>
      <c r="AW45" s="633"/>
      <c r="AX45" s="633"/>
      <c r="AY45" s="633"/>
      <c r="AZ45" s="633"/>
      <c r="BA45" s="633"/>
      <c r="BB45" s="633"/>
      <c r="BC45" s="633"/>
      <c r="BD45" s="633"/>
      <c r="BE45" s="633"/>
      <c r="BF45" s="633"/>
      <c r="BG45" s="633"/>
      <c r="BH45" s="633"/>
      <c r="BI45" s="633"/>
      <c r="BJ45" s="633"/>
      <c r="BK45" s="633"/>
      <c r="BL45" s="633"/>
      <c r="BM45" s="633"/>
      <c r="BN45" s="633"/>
      <c r="BO45" s="633"/>
      <c r="BP45" s="633"/>
      <c r="BQ45" s="633"/>
      <c r="BR45" s="633"/>
      <c r="BS45" s="633"/>
      <c r="BT45" s="633"/>
      <c r="BU45" s="633"/>
      <c r="BV45" s="633"/>
      <c r="BW45" s="633"/>
      <c r="BX45" s="633"/>
      <c r="BY45" s="633"/>
      <c r="BZ45" s="633"/>
      <c r="CA45" s="633"/>
      <c r="CB45" s="633"/>
      <c r="CC45" s="633"/>
      <c r="CD45" s="633"/>
      <c r="CE45" s="633"/>
      <c r="CF45" s="633"/>
      <c r="CG45" s="633"/>
      <c r="CH45" s="633"/>
      <c r="CI45" s="633"/>
      <c r="CJ45" s="633"/>
      <c r="CK45" s="633"/>
      <c r="CL45" s="633"/>
      <c r="CM45" s="633"/>
      <c r="CN45" s="633"/>
      <c r="CO45" s="633"/>
      <c r="CP45" s="633"/>
      <c r="CQ45" s="633"/>
      <c r="CR45" s="633"/>
      <c r="CS45" s="633"/>
      <c r="CT45" s="633"/>
      <c r="CU45" s="633"/>
      <c r="CV45" s="600"/>
    </row>
    <row r="46" spans="1:100" s="538" customFormat="1" ht="152.4" thickBot="1" x14ac:dyDescent="0.35">
      <c r="A46" s="526" t="s">
        <v>98</v>
      </c>
      <c r="B46" s="518" t="s">
        <v>175</v>
      </c>
      <c r="C46" s="519" t="s">
        <v>174</v>
      </c>
      <c r="D46" s="518" t="s">
        <v>138</v>
      </c>
      <c r="E46" s="518" t="s">
        <v>1484</v>
      </c>
      <c r="F46" s="541" t="s">
        <v>49</v>
      </c>
      <c r="G46" s="522" t="s">
        <v>50</v>
      </c>
      <c r="H46" s="522" t="s">
        <v>334</v>
      </c>
      <c r="I46" s="518" t="s">
        <v>1475</v>
      </c>
      <c r="J46" s="521" t="s">
        <v>27</v>
      </c>
      <c r="K46" s="521" t="s">
        <v>51</v>
      </c>
      <c r="L46" s="521">
        <v>1400000</v>
      </c>
      <c r="M46" s="516" t="s">
        <v>1480</v>
      </c>
      <c r="N46" s="521">
        <v>1400000</v>
      </c>
      <c r="O46" s="528">
        <v>42464</v>
      </c>
      <c r="P46" s="523">
        <v>42616</v>
      </c>
      <c r="Q46" s="522" t="s">
        <v>321</v>
      </c>
      <c r="R46" s="522" t="s">
        <v>327</v>
      </c>
      <c r="S46" s="515" t="s">
        <v>67</v>
      </c>
      <c r="T46" s="518" t="s">
        <v>1477</v>
      </c>
      <c r="U46" s="518" t="s">
        <v>1477</v>
      </c>
      <c r="V46" s="515" t="s">
        <v>1481</v>
      </c>
      <c r="W46" s="518" t="s">
        <v>1477</v>
      </c>
      <c r="X46" s="518" t="s">
        <v>1477</v>
      </c>
      <c r="Y46" s="518" t="s">
        <v>1477</v>
      </c>
      <c r="Z46" s="518" t="s">
        <v>1477</v>
      </c>
      <c r="AA46" s="518" t="s">
        <v>198</v>
      </c>
      <c r="AB46" s="530" t="s">
        <v>490</v>
      </c>
      <c r="AD46" s="633"/>
      <c r="AE46" s="633"/>
      <c r="AF46" s="633"/>
      <c r="AG46" s="633"/>
      <c r="AH46" s="633"/>
      <c r="AI46" s="633"/>
      <c r="AJ46" s="633"/>
      <c r="AK46" s="633"/>
      <c r="AL46" s="633"/>
      <c r="AM46" s="633"/>
      <c r="AN46" s="633"/>
      <c r="AO46" s="633"/>
      <c r="AP46" s="633"/>
      <c r="AQ46" s="633"/>
      <c r="AR46" s="633"/>
      <c r="AS46" s="633"/>
      <c r="AT46" s="633"/>
      <c r="AU46" s="633"/>
      <c r="AV46" s="633"/>
      <c r="AW46" s="633"/>
      <c r="AX46" s="633"/>
      <c r="AY46" s="633"/>
      <c r="AZ46" s="633"/>
      <c r="BA46" s="633"/>
      <c r="BB46" s="633"/>
      <c r="BC46" s="633"/>
      <c r="BD46" s="633"/>
      <c r="BE46" s="633"/>
      <c r="BF46" s="633"/>
      <c r="BG46" s="633"/>
      <c r="BH46" s="633"/>
      <c r="BI46" s="633"/>
      <c r="BJ46" s="633"/>
      <c r="BK46" s="633"/>
      <c r="BL46" s="633"/>
      <c r="BM46" s="633"/>
      <c r="BN46" s="633"/>
      <c r="BO46" s="633"/>
      <c r="BP46" s="633"/>
      <c r="BQ46" s="633"/>
      <c r="BR46" s="633"/>
      <c r="BS46" s="633"/>
      <c r="BT46" s="633"/>
      <c r="BU46" s="633"/>
      <c r="BV46" s="633"/>
      <c r="BW46" s="633"/>
      <c r="BX46" s="633"/>
      <c r="BY46" s="633"/>
      <c r="BZ46" s="633"/>
      <c r="CA46" s="633"/>
      <c r="CB46" s="633"/>
      <c r="CC46" s="633"/>
      <c r="CD46" s="633"/>
      <c r="CE46" s="633"/>
      <c r="CF46" s="633"/>
      <c r="CG46" s="633"/>
      <c r="CH46" s="633"/>
      <c r="CI46" s="633"/>
      <c r="CJ46" s="633"/>
      <c r="CK46" s="633"/>
      <c r="CL46" s="633"/>
      <c r="CM46" s="633"/>
      <c r="CN46" s="633"/>
      <c r="CO46" s="633"/>
      <c r="CP46" s="633"/>
      <c r="CQ46" s="633"/>
      <c r="CR46" s="633"/>
      <c r="CS46" s="633"/>
      <c r="CT46" s="633"/>
      <c r="CU46" s="633"/>
      <c r="CV46" s="600"/>
    </row>
    <row r="47" spans="1:100" s="538" customFormat="1" ht="83.4" thickBot="1" x14ac:dyDescent="0.35">
      <c r="A47" s="526" t="s">
        <v>99</v>
      </c>
      <c r="B47" s="518" t="s">
        <v>177</v>
      </c>
      <c r="C47" s="519" t="s">
        <v>176</v>
      </c>
      <c r="D47" s="518" t="s">
        <v>139</v>
      </c>
      <c r="E47" s="518" t="s">
        <v>1484</v>
      </c>
      <c r="F47" s="522" t="s">
        <v>1485</v>
      </c>
      <c r="G47" s="522" t="s">
        <v>1486</v>
      </c>
      <c r="H47" s="522">
        <v>1</v>
      </c>
      <c r="I47" s="518" t="s">
        <v>1475</v>
      </c>
      <c r="J47" s="521" t="s">
        <v>27</v>
      </c>
      <c r="K47" s="521" t="s">
        <v>52</v>
      </c>
      <c r="L47" s="521">
        <v>120000</v>
      </c>
      <c r="M47" s="516" t="s">
        <v>1480</v>
      </c>
      <c r="N47" s="521">
        <v>120000</v>
      </c>
      <c r="O47" s="528">
        <v>42461</v>
      </c>
      <c r="P47" s="523">
        <v>42491</v>
      </c>
      <c r="Q47" s="522" t="s">
        <v>321</v>
      </c>
      <c r="R47" s="522" t="s">
        <v>327</v>
      </c>
      <c r="S47" s="515" t="s">
        <v>67</v>
      </c>
      <c r="T47" s="518" t="s">
        <v>1477</v>
      </c>
      <c r="U47" s="518" t="s">
        <v>1477</v>
      </c>
      <c r="V47" s="515" t="s">
        <v>1481</v>
      </c>
      <c r="W47" s="518" t="s">
        <v>1477</v>
      </c>
      <c r="X47" s="518" t="s">
        <v>1477</v>
      </c>
      <c r="Y47" s="518" t="s">
        <v>1477</v>
      </c>
      <c r="Z47" s="518" t="s">
        <v>1477</v>
      </c>
      <c r="AA47" s="518" t="s">
        <v>197</v>
      </c>
      <c r="AB47" s="530" t="s">
        <v>490</v>
      </c>
      <c r="AC47" s="663"/>
      <c r="AD47" s="633"/>
      <c r="AE47" s="633"/>
      <c r="AF47" s="633"/>
      <c r="AG47" s="633"/>
      <c r="AH47" s="633"/>
      <c r="AI47" s="633"/>
      <c r="AJ47" s="633"/>
      <c r="AK47" s="633"/>
      <c r="AL47" s="633"/>
      <c r="AM47" s="633"/>
      <c r="AN47" s="633"/>
      <c r="AO47" s="633"/>
      <c r="AP47" s="633"/>
      <c r="AQ47" s="633"/>
      <c r="AR47" s="633"/>
      <c r="AS47" s="633"/>
      <c r="AT47" s="633"/>
      <c r="AU47" s="633"/>
      <c r="AV47" s="633"/>
      <c r="AW47" s="633"/>
      <c r="AX47" s="633"/>
      <c r="AY47" s="633"/>
      <c r="AZ47" s="633"/>
      <c r="BA47" s="633"/>
      <c r="BB47" s="633"/>
      <c r="BC47" s="633"/>
      <c r="BD47" s="633"/>
      <c r="BE47" s="633"/>
      <c r="BF47" s="633"/>
      <c r="BG47" s="633"/>
      <c r="BH47" s="633"/>
      <c r="BI47" s="633"/>
      <c r="BJ47" s="633"/>
      <c r="BK47" s="633"/>
      <c r="BL47" s="633"/>
      <c r="BM47" s="633"/>
      <c r="BN47" s="633"/>
      <c r="BO47" s="633"/>
      <c r="BP47" s="633"/>
      <c r="BQ47" s="633"/>
      <c r="BR47" s="633"/>
      <c r="BS47" s="633"/>
      <c r="BT47" s="633"/>
      <c r="BU47" s="633"/>
      <c r="BV47" s="633"/>
      <c r="BW47" s="633"/>
      <c r="BX47" s="633"/>
      <c r="BY47" s="633"/>
      <c r="BZ47" s="633"/>
      <c r="CA47" s="633"/>
      <c r="CB47" s="633"/>
      <c r="CC47" s="633"/>
      <c r="CD47" s="633"/>
      <c r="CE47" s="633"/>
      <c r="CF47" s="633"/>
      <c r="CG47" s="633"/>
      <c r="CH47" s="633"/>
      <c r="CI47" s="633"/>
      <c r="CJ47" s="633"/>
      <c r="CK47" s="633"/>
      <c r="CL47" s="633"/>
      <c r="CM47" s="633"/>
      <c r="CN47" s="633"/>
      <c r="CO47" s="633"/>
      <c r="CP47" s="633"/>
      <c r="CQ47" s="633"/>
      <c r="CR47" s="633"/>
      <c r="CS47" s="633"/>
      <c r="CT47" s="633"/>
      <c r="CU47" s="633"/>
      <c r="CV47" s="600"/>
    </row>
    <row r="48" spans="1:100" s="538" customFormat="1" ht="83.4" thickBot="1" x14ac:dyDescent="0.35">
      <c r="A48" s="579" t="s">
        <v>100</v>
      </c>
      <c r="B48" s="518" t="s">
        <v>181</v>
      </c>
      <c r="C48" s="519" t="s">
        <v>178</v>
      </c>
      <c r="D48" s="580" t="s">
        <v>140</v>
      </c>
      <c r="E48" s="518" t="s">
        <v>1484</v>
      </c>
      <c r="F48" s="522" t="s">
        <v>1485</v>
      </c>
      <c r="G48" s="522" t="s">
        <v>1486</v>
      </c>
      <c r="H48" s="522">
        <v>2</v>
      </c>
      <c r="I48" s="518" t="s">
        <v>1475</v>
      </c>
      <c r="J48" s="521" t="s">
        <v>27</v>
      </c>
      <c r="K48" s="521" t="s">
        <v>53</v>
      </c>
      <c r="L48" s="521">
        <v>550000</v>
      </c>
      <c r="M48" s="516" t="s">
        <v>1480</v>
      </c>
      <c r="N48" s="521">
        <v>550000</v>
      </c>
      <c r="O48" s="528">
        <v>42644</v>
      </c>
      <c r="P48" s="523">
        <v>42675</v>
      </c>
      <c r="Q48" s="522" t="s">
        <v>321</v>
      </c>
      <c r="R48" s="522" t="s">
        <v>327</v>
      </c>
      <c r="S48" s="515" t="s">
        <v>67</v>
      </c>
      <c r="T48" s="518" t="s">
        <v>1477</v>
      </c>
      <c r="U48" s="518" t="s">
        <v>1477</v>
      </c>
      <c r="V48" s="515" t="s">
        <v>1481</v>
      </c>
      <c r="W48" s="518" t="s">
        <v>1477</v>
      </c>
      <c r="X48" s="518" t="s">
        <v>1477</v>
      </c>
      <c r="Y48" s="518" t="s">
        <v>1477</v>
      </c>
      <c r="Z48" s="518" t="s">
        <v>1477</v>
      </c>
      <c r="AA48" s="518" t="s">
        <v>197</v>
      </c>
      <c r="AB48" s="530" t="s">
        <v>490</v>
      </c>
      <c r="AC48" s="663"/>
      <c r="AD48" s="633"/>
      <c r="AE48" s="633"/>
      <c r="AF48" s="633"/>
      <c r="AG48" s="633"/>
      <c r="AH48" s="633"/>
      <c r="AI48" s="633"/>
      <c r="AJ48" s="633"/>
      <c r="AK48" s="633"/>
      <c r="AL48" s="633"/>
      <c r="AM48" s="633"/>
      <c r="AN48" s="633"/>
      <c r="AO48" s="633"/>
      <c r="AP48" s="633"/>
      <c r="AQ48" s="633"/>
      <c r="AR48" s="633"/>
      <c r="AS48" s="633"/>
      <c r="AT48" s="633"/>
      <c r="AU48" s="633"/>
      <c r="AV48" s="633"/>
      <c r="AW48" s="633"/>
      <c r="AX48" s="633"/>
      <c r="AY48" s="633"/>
      <c r="AZ48" s="633"/>
      <c r="BA48" s="633"/>
      <c r="BB48" s="633"/>
      <c r="BC48" s="633"/>
      <c r="BD48" s="633"/>
      <c r="BE48" s="633"/>
      <c r="BF48" s="633"/>
      <c r="BG48" s="633"/>
      <c r="BH48" s="633"/>
      <c r="BI48" s="633"/>
      <c r="BJ48" s="633"/>
      <c r="BK48" s="633"/>
      <c r="BL48" s="633"/>
      <c r="BM48" s="633"/>
      <c r="BN48" s="633"/>
      <c r="BO48" s="633"/>
      <c r="BP48" s="633"/>
      <c r="BQ48" s="633"/>
      <c r="BR48" s="633"/>
      <c r="BS48" s="633"/>
      <c r="BT48" s="633"/>
      <c r="BU48" s="633"/>
      <c r="BV48" s="633"/>
      <c r="BW48" s="633"/>
      <c r="BX48" s="633"/>
      <c r="BY48" s="633"/>
      <c r="BZ48" s="633"/>
      <c r="CA48" s="633"/>
      <c r="CB48" s="633"/>
      <c r="CC48" s="633"/>
      <c r="CD48" s="633"/>
      <c r="CE48" s="633"/>
      <c r="CF48" s="633"/>
      <c r="CG48" s="633"/>
      <c r="CH48" s="633"/>
      <c r="CI48" s="633"/>
      <c r="CJ48" s="633"/>
      <c r="CK48" s="633"/>
      <c r="CL48" s="633"/>
      <c r="CM48" s="633"/>
      <c r="CN48" s="633"/>
      <c r="CO48" s="633"/>
      <c r="CP48" s="633"/>
      <c r="CQ48" s="633"/>
      <c r="CR48" s="633"/>
      <c r="CS48" s="633"/>
      <c r="CT48" s="633"/>
      <c r="CU48" s="633"/>
      <c r="CV48" s="600"/>
    </row>
    <row r="49" spans="1:103" s="538" customFormat="1" ht="83.4" thickBot="1" x14ac:dyDescent="0.35">
      <c r="A49" s="526" t="s">
        <v>101</v>
      </c>
      <c r="B49" s="518" t="s">
        <v>157</v>
      </c>
      <c r="C49" s="519" t="s">
        <v>186</v>
      </c>
      <c r="D49" s="518" t="s">
        <v>141</v>
      </c>
      <c r="E49" s="527" t="s">
        <v>1476</v>
      </c>
      <c r="F49" s="522">
        <v>876</v>
      </c>
      <c r="G49" s="522" t="s">
        <v>54</v>
      </c>
      <c r="H49" s="522">
        <v>1</v>
      </c>
      <c r="I49" s="518" t="s">
        <v>1475</v>
      </c>
      <c r="J49" s="521" t="s">
        <v>27</v>
      </c>
      <c r="K49" s="521" t="s">
        <v>55</v>
      </c>
      <c r="L49" s="521">
        <v>200000</v>
      </c>
      <c r="M49" s="516" t="s">
        <v>1480</v>
      </c>
      <c r="N49" s="521">
        <v>200000</v>
      </c>
      <c r="O49" s="528">
        <v>42461</v>
      </c>
      <c r="P49" s="523">
        <v>42491</v>
      </c>
      <c r="Q49" s="522" t="s">
        <v>321</v>
      </c>
      <c r="R49" s="522" t="s">
        <v>327</v>
      </c>
      <c r="S49" s="515" t="s">
        <v>67</v>
      </c>
      <c r="T49" s="518" t="s">
        <v>1477</v>
      </c>
      <c r="U49" s="518" t="s">
        <v>1477</v>
      </c>
      <c r="V49" s="515" t="s">
        <v>1481</v>
      </c>
      <c r="W49" s="518" t="s">
        <v>1477</v>
      </c>
      <c r="X49" s="518" t="s">
        <v>1477</v>
      </c>
      <c r="Y49" s="518" t="s">
        <v>1477</v>
      </c>
      <c r="Z49" s="518" t="s">
        <v>1477</v>
      </c>
      <c r="AA49" s="518" t="s">
        <v>197</v>
      </c>
      <c r="AB49" s="530" t="s">
        <v>490</v>
      </c>
      <c r="AC49" s="663"/>
      <c r="AD49" s="633"/>
      <c r="AE49" s="633"/>
      <c r="AF49" s="633"/>
      <c r="AG49" s="633"/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33"/>
      <c r="AT49" s="633"/>
      <c r="AU49" s="633"/>
      <c r="AV49" s="633"/>
      <c r="AW49" s="633"/>
      <c r="AX49" s="633"/>
      <c r="AY49" s="633"/>
      <c r="AZ49" s="633"/>
      <c r="BA49" s="633"/>
      <c r="BB49" s="633"/>
      <c r="BC49" s="633"/>
      <c r="BD49" s="633"/>
      <c r="BE49" s="633"/>
      <c r="BF49" s="633"/>
      <c r="BG49" s="633"/>
      <c r="BH49" s="633"/>
      <c r="BI49" s="633"/>
      <c r="BJ49" s="633"/>
      <c r="BK49" s="633"/>
      <c r="BL49" s="633"/>
      <c r="BM49" s="633"/>
      <c r="BN49" s="633"/>
      <c r="BO49" s="633"/>
      <c r="BP49" s="633"/>
      <c r="BQ49" s="633"/>
      <c r="BR49" s="633"/>
      <c r="BS49" s="633"/>
      <c r="BT49" s="633"/>
      <c r="BU49" s="633"/>
      <c r="BV49" s="633"/>
      <c r="BW49" s="633"/>
      <c r="BX49" s="633"/>
      <c r="BY49" s="633"/>
      <c r="BZ49" s="633"/>
      <c r="CA49" s="633"/>
      <c r="CB49" s="633"/>
      <c r="CC49" s="633"/>
      <c r="CD49" s="633"/>
      <c r="CE49" s="633"/>
      <c r="CF49" s="633"/>
      <c r="CG49" s="633"/>
      <c r="CH49" s="633"/>
      <c r="CI49" s="633"/>
      <c r="CJ49" s="633"/>
      <c r="CK49" s="633"/>
      <c r="CL49" s="633"/>
      <c r="CM49" s="633"/>
      <c r="CN49" s="633"/>
      <c r="CO49" s="633"/>
      <c r="CP49" s="633"/>
      <c r="CQ49" s="633"/>
      <c r="CR49" s="633"/>
      <c r="CS49" s="633"/>
      <c r="CT49" s="633"/>
      <c r="CU49" s="633"/>
      <c r="CV49" s="600"/>
    </row>
    <row r="50" spans="1:103" s="538" customFormat="1" ht="83.4" thickBot="1" x14ac:dyDescent="0.35">
      <c r="A50" s="526" t="s">
        <v>102</v>
      </c>
      <c r="B50" s="518" t="s">
        <v>187</v>
      </c>
      <c r="C50" s="519" t="s">
        <v>185</v>
      </c>
      <c r="D50" s="518" t="s">
        <v>142</v>
      </c>
      <c r="E50" s="527" t="s">
        <v>56</v>
      </c>
      <c r="F50" s="522">
        <v>876</v>
      </c>
      <c r="G50" s="522" t="s">
        <v>54</v>
      </c>
      <c r="H50" s="522">
        <v>1</v>
      </c>
      <c r="I50" s="518" t="s">
        <v>1475</v>
      </c>
      <c r="J50" s="521" t="s">
        <v>27</v>
      </c>
      <c r="K50" s="521" t="s">
        <v>28</v>
      </c>
      <c r="L50" s="521">
        <v>400000</v>
      </c>
      <c r="M50" s="516" t="s">
        <v>1480</v>
      </c>
      <c r="N50" s="521">
        <v>400000</v>
      </c>
      <c r="O50" s="528">
        <v>42552</v>
      </c>
      <c r="P50" s="523">
        <v>42614</v>
      </c>
      <c r="Q50" s="522" t="s">
        <v>321</v>
      </c>
      <c r="R50" s="522" t="s">
        <v>327</v>
      </c>
      <c r="S50" s="515" t="s">
        <v>67</v>
      </c>
      <c r="T50" s="518" t="s">
        <v>1477</v>
      </c>
      <c r="U50" s="518" t="s">
        <v>1477</v>
      </c>
      <c r="V50" s="515" t="s">
        <v>1481</v>
      </c>
      <c r="W50" s="518" t="s">
        <v>1477</v>
      </c>
      <c r="X50" s="518" t="s">
        <v>1477</v>
      </c>
      <c r="Y50" s="518" t="s">
        <v>1477</v>
      </c>
      <c r="Z50" s="518" t="s">
        <v>1477</v>
      </c>
      <c r="AA50" s="518" t="s">
        <v>197</v>
      </c>
      <c r="AB50" s="530" t="s">
        <v>490</v>
      </c>
      <c r="AC50" s="663"/>
      <c r="AD50" s="633"/>
      <c r="AE50" s="633"/>
      <c r="AF50" s="633"/>
      <c r="AG50" s="633"/>
      <c r="AH50" s="633"/>
      <c r="AI50" s="633"/>
      <c r="AJ50" s="633"/>
      <c r="AK50" s="633"/>
      <c r="AL50" s="633"/>
      <c r="AM50" s="633"/>
      <c r="AN50" s="633"/>
      <c r="AO50" s="633"/>
      <c r="AP50" s="633"/>
      <c r="AQ50" s="633"/>
      <c r="AR50" s="633"/>
      <c r="AS50" s="633"/>
      <c r="AT50" s="633"/>
      <c r="AU50" s="633"/>
      <c r="AV50" s="633"/>
      <c r="AW50" s="633"/>
      <c r="AX50" s="633"/>
      <c r="AY50" s="633"/>
      <c r="AZ50" s="633"/>
      <c r="BA50" s="633"/>
      <c r="BB50" s="633"/>
      <c r="BC50" s="633"/>
      <c r="BD50" s="633"/>
      <c r="BE50" s="633"/>
      <c r="BF50" s="633"/>
      <c r="BG50" s="633"/>
      <c r="BH50" s="633"/>
      <c r="BI50" s="633"/>
      <c r="BJ50" s="633"/>
      <c r="BK50" s="633"/>
      <c r="BL50" s="633"/>
      <c r="BM50" s="633"/>
      <c r="BN50" s="633"/>
      <c r="BO50" s="633"/>
      <c r="BP50" s="633"/>
      <c r="BQ50" s="633"/>
      <c r="BR50" s="633"/>
      <c r="BS50" s="633"/>
      <c r="BT50" s="633"/>
      <c r="BU50" s="633"/>
      <c r="BV50" s="633"/>
      <c r="BW50" s="633"/>
      <c r="BX50" s="633"/>
      <c r="BY50" s="633"/>
      <c r="BZ50" s="633"/>
      <c r="CA50" s="633"/>
      <c r="CB50" s="633"/>
      <c r="CC50" s="633"/>
      <c r="CD50" s="633"/>
      <c r="CE50" s="633"/>
      <c r="CF50" s="633"/>
      <c r="CG50" s="633"/>
      <c r="CH50" s="633"/>
      <c r="CI50" s="633"/>
      <c r="CJ50" s="633"/>
      <c r="CK50" s="633"/>
      <c r="CL50" s="633"/>
      <c r="CM50" s="633"/>
      <c r="CN50" s="633"/>
      <c r="CO50" s="633"/>
      <c r="CP50" s="633"/>
      <c r="CQ50" s="633"/>
      <c r="CR50" s="633"/>
      <c r="CS50" s="633"/>
      <c r="CT50" s="633"/>
      <c r="CU50" s="633"/>
      <c r="CV50" s="600"/>
    </row>
    <row r="51" spans="1:103" s="538" customFormat="1" ht="82.8" x14ac:dyDescent="0.3">
      <c r="A51" s="526" t="s">
        <v>103</v>
      </c>
      <c r="B51" s="518" t="s">
        <v>188</v>
      </c>
      <c r="C51" s="518" t="s">
        <v>179</v>
      </c>
      <c r="D51" s="518" t="s">
        <v>143</v>
      </c>
      <c r="E51" s="518" t="s">
        <v>1484</v>
      </c>
      <c r="F51" s="522" t="s">
        <v>1485</v>
      </c>
      <c r="G51" s="522" t="s">
        <v>1486</v>
      </c>
      <c r="H51" s="522">
        <v>1</v>
      </c>
      <c r="I51" s="518" t="s">
        <v>1475</v>
      </c>
      <c r="J51" s="521" t="s">
        <v>27</v>
      </c>
      <c r="K51" s="521" t="s">
        <v>52</v>
      </c>
      <c r="L51" s="521">
        <v>120000</v>
      </c>
      <c r="M51" s="516" t="s">
        <v>1480</v>
      </c>
      <c r="N51" s="521">
        <v>120000</v>
      </c>
      <c r="O51" s="528">
        <v>42644</v>
      </c>
      <c r="P51" s="523">
        <v>42675</v>
      </c>
      <c r="Q51" s="522" t="s">
        <v>321</v>
      </c>
      <c r="R51" s="522" t="s">
        <v>327</v>
      </c>
      <c r="S51" s="515" t="s">
        <v>67</v>
      </c>
      <c r="T51" s="518" t="s">
        <v>1477</v>
      </c>
      <c r="U51" s="518" t="s">
        <v>1477</v>
      </c>
      <c r="V51" s="515" t="s">
        <v>1481</v>
      </c>
      <c r="W51" s="518" t="s">
        <v>1477</v>
      </c>
      <c r="X51" s="518" t="s">
        <v>1477</v>
      </c>
      <c r="Y51" s="518" t="s">
        <v>1477</v>
      </c>
      <c r="Z51" s="518" t="s">
        <v>1477</v>
      </c>
      <c r="AA51" s="518" t="s">
        <v>197</v>
      </c>
      <c r="AB51" s="530" t="s">
        <v>490</v>
      </c>
      <c r="AC51" s="663"/>
      <c r="AD51" s="633"/>
      <c r="AE51" s="633"/>
      <c r="AF51" s="633"/>
      <c r="AG51" s="633"/>
      <c r="AH51" s="633"/>
      <c r="AI51" s="633"/>
      <c r="AJ51" s="633"/>
      <c r="AK51" s="633"/>
      <c r="AL51" s="633"/>
      <c r="AM51" s="633"/>
      <c r="AN51" s="633"/>
      <c r="AO51" s="633"/>
      <c r="AP51" s="633"/>
      <c r="AQ51" s="633"/>
      <c r="AR51" s="633"/>
      <c r="AS51" s="633"/>
      <c r="AT51" s="633"/>
      <c r="AU51" s="633"/>
      <c r="AV51" s="633"/>
      <c r="AW51" s="633"/>
      <c r="AX51" s="633"/>
      <c r="AY51" s="633"/>
      <c r="AZ51" s="633"/>
      <c r="BA51" s="633"/>
      <c r="BB51" s="633"/>
      <c r="BC51" s="633"/>
      <c r="BD51" s="633"/>
      <c r="BE51" s="633"/>
      <c r="BF51" s="633"/>
      <c r="BG51" s="633"/>
      <c r="BH51" s="633"/>
      <c r="BI51" s="633"/>
      <c r="BJ51" s="633"/>
      <c r="BK51" s="633"/>
      <c r="BL51" s="633"/>
      <c r="BM51" s="633"/>
      <c r="BN51" s="633"/>
      <c r="BO51" s="633"/>
      <c r="BP51" s="633"/>
      <c r="BQ51" s="633"/>
      <c r="BR51" s="633"/>
      <c r="BS51" s="633"/>
      <c r="BT51" s="633"/>
      <c r="BU51" s="633"/>
      <c r="BV51" s="633"/>
      <c r="BW51" s="633"/>
      <c r="BX51" s="633"/>
      <c r="BY51" s="633"/>
      <c r="BZ51" s="633"/>
      <c r="CA51" s="633"/>
      <c r="CB51" s="633"/>
      <c r="CC51" s="633"/>
      <c r="CD51" s="633"/>
      <c r="CE51" s="633"/>
      <c r="CF51" s="633"/>
      <c r="CG51" s="633"/>
      <c r="CH51" s="633"/>
      <c r="CI51" s="633"/>
      <c r="CJ51" s="633"/>
      <c r="CK51" s="633"/>
      <c r="CL51" s="633"/>
      <c r="CM51" s="633"/>
      <c r="CN51" s="633"/>
      <c r="CO51" s="633"/>
      <c r="CP51" s="633"/>
      <c r="CQ51" s="633"/>
      <c r="CR51" s="633"/>
      <c r="CS51" s="633"/>
      <c r="CT51" s="633"/>
      <c r="CU51" s="633"/>
      <c r="CV51" s="600"/>
    </row>
    <row r="52" spans="1:103" s="512" customFormat="1" ht="78" customHeight="1" x14ac:dyDescent="0.3">
      <c r="A52" s="526" t="s">
        <v>104</v>
      </c>
      <c r="B52" s="518" t="s">
        <v>190</v>
      </c>
      <c r="C52" s="518" t="s">
        <v>189</v>
      </c>
      <c r="D52" s="518" t="s">
        <v>144</v>
      </c>
      <c r="E52" s="518" t="s">
        <v>1484</v>
      </c>
      <c r="F52" s="522">
        <v>796</v>
      </c>
      <c r="G52" s="522" t="s">
        <v>1486</v>
      </c>
      <c r="H52" s="522">
        <v>1</v>
      </c>
      <c r="I52" s="518">
        <v>4500000000</v>
      </c>
      <c r="J52" s="521" t="s">
        <v>27</v>
      </c>
      <c r="K52" s="521" t="s">
        <v>57</v>
      </c>
      <c r="L52" s="521">
        <v>700000</v>
      </c>
      <c r="M52" s="516" t="s">
        <v>1480</v>
      </c>
      <c r="N52" s="585">
        <v>700000</v>
      </c>
      <c r="O52" s="587">
        <v>42491</v>
      </c>
      <c r="P52" s="523">
        <v>42552</v>
      </c>
      <c r="Q52" s="522" t="s">
        <v>321</v>
      </c>
      <c r="R52" s="522" t="s">
        <v>327</v>
      </c>
      <c r="S52" s="515" t="s">
        <v>67</v>
      </c>
      <c r="T52" s="518" t="s">
        <v>1477</v>
      </c>
      <c r="U52" s="518" t="s">
        <v>1477</v>
      </c>
      <c r="V52" s="515" t="s">
        <v>1481</v>
      </c>
      <c r="W52" s="518" t="s">
        <v>1477</v>
      </c>
      <c r="X52" s="518" t="s">
        <v>1477</v>
      </c>
      <c r="Y52" s="518" t="s">
        <v>1477</v>
      </c>
      <c r="Z52" s="518" t="s">
        <v>1477</v>
      </c>
      <c r="AA52" s="518" t="s">
        <v>199</v>
      </c>
      <c r="AB52" s="518" t="s">
        <v>490</v>
      </c>
      <c r="AC52" s="518"/>
      <c r="AD52" s="633"/>
      <c r="AE52" s="633"/>
      <c r="AF52" s="633"/>
      <c r="AG52" s="633"/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33"/>
      <c r="AT52" s="633"/>
      <c r="AU52" s="633"/>
      <c r="AV52" s="633"/>
      <c r="AW52" s="633"/>
      <c r="AX52" s="633"/>
      <c r="AY52" s="633"/>
      <c r="AZ52" s="633"/>
      <c r="BA52" s="633"/>
      <c r="BB52" s="633"/>
      <c r="BC52" s="633"/>
      <c r="BD52" s="633"/>
      <c r="BE52" s="633"/>
      <c r="BF52" s="633"/>
      <c r="BG52" s="633"/>
      <c r="BH52" s="633"/>
      <c r="BI52" s="633"/>
      <c r="BJ52" s="633"/>
      <c r="BK52" s="633"/>
      <c r="BL52" s="633"/>
      <c r="BM52" s="633"/>
      <c r="BN52" s="633"/>
      <c r="BO52" s="633"/>
      <c r="BP52" s="633"/>
      <c r="BQ52" s="633"/>
      <c r="BR52" s="633"/>
      <c r="BS52" s="633"/>
      <c r="BT52" s="633"/>
      <c r="BU52" s="633"/>
      <c r="BV52" s="633"/>
      <c r="BW52" s="633"/>
      <c r="BX52" s="633"/>
      <c r="BY52" s="633"/>
      <c r="BZ52" s="633"/>
      <c r="CA52" s="633"/>
      <c r="CB52" s="633"/>
      <c r="CC52" s="633"/>
      <c r="CD52" s="633"/>
      <c r="CE52" s="633"/>
      <c r="CF52" s="633"/>
      <c r="CG52" s="633"/>
      <c r="CH52" s="633"/>
      <c r="CI52" s="633"/>
      <c r="CJ52" s="633"/>
      <c r="CK52" s="633"/>
      <c r="CL52" s="633"/>
      <c r="CM52" s="633"/>
      <c r="CN52" s="633"/>
      <c r="CO52" s="633"/>
      <c r="CP52" s="633"/>
      <c r="CQ52" s="633"/>
      <c r="CR52" s="633"/>
      <c r="CS52" s="633"/>
      <c r="CT52" s="633"/>
      <c r="CU52" s="633"/>
      <c r="CV52" s="600"/>
      <c r="CW52" s="538"/>
      <c r="CX52" s="538"/>
      <c r="CY52" s="538"/>
    </row>
    <row r="53" spans="1:103" ht="96.6" x14ac:dyDescent="0.3">
      <c r="A53" s="526" t="s">
        <v>105</v>
      </c>
      <c r="B53" s="518" t="s">
        <v>191</v>
      </c>
      <c r="C53" s="518" t="s">
        <v>192</v>
      </c>
      <c r="D53" s="518" t="s">
        <v>145</v>
      </c>
      <c r="E53" s="518" t="s">
        <v>58</v>
      </c>
      <c r="F53" s="532">
        <v>876</v>
      </c>
      <c r="G53" s="532" t="s">
        <v>54</v>
      </c>
      <c r="H53" s="581" t="s">
        <v>334</v>
      </c>
      <c r="I53" s="582">
        <v>4500000000</v>
      </c>
      <c r="J53" s="583" t="s">
        <v>27</v>
      </c>
      <c r="K53" s="583" t="s">
        <v>45</v>
      </c>
      <c r="L53" s="583">
        <v>2700000</v>
      </c>
      <c r="M53" s="584" t="s">
        <v>59</v>
      </c>
      <c r="N53" s="586">
        <v>2700000</v>
      </c>
      <c r="O53" s="593">
        <v>42492</v>
      </c>
      <c r="P53" s="593">
        <v>42524</v>
      </c>
      <c r="Q53" s="532" t="s">
        <v>321</v>
      </c>
      <c r="R53" s="532" t="s">
        <v>60</v>
      </c>
      <c r="S53" s="533" t="s">
        <v>67</v>
      </c>
      <c r="T53" s="582" t="s">
        <v>1477</v>
      </c>
      <c r="U53" s="594" t="s">
        <v>1477</v>
      </c>
      <c r="V53" s="595" t="s">
        <v>1481</v>
      </c>
      <c r="W53" s="594" t="s">
        <v>1477</v>
      </c>
      <c r="X53" s="594" t="s">
        <v>1477</v>
      </c>
      <c r="Y53" s="594" t="s">
        <v>1477</v>
      </c>
      <c r="Z53" s="594" t="s">
        <v>1477</v>
      </c>
      <c r="AA53" s="594" t="s">
        <v>203</v>
      </c>
      <c r="AB53" s="519" t="s">
        <v>490</v>
      </c>
      <c r="AC53" s="582"/>
    </row>
    <row r="54" spans="1:103" ht="106.5" customHeight="1" x14ac:dyDescent="0.3">
      <c r="A54" s="579" t="s">
        <v>1492</v>
      </c>
      <c r="B54" s="596" t="s">
        <v>1502</v>
      </c>
      <c r="C54" s="597" t="s">
        <v>1503</v>
      </c>
      <c r="D54" s="662" t="s">
        <v>1540</v>
      </c>
      <c r="E54" s="597" t="s">
        <v>1484</v>
      </c>
      <c r="F54" s="597" t="s">
        <v>1504</v>
      </c>
      <c r="G54" s="597" t="s">
        <v>1505</v>
      </c>
      <c r="H54" s="597" t="s">
        <v>1506</v>
      </c>
      <c r="I54" s="597" t="s">
        <v>1475</v>
      </c>
      <c r="J54" s="597" t="s">
        <v>1507</v>
      </c>
      <c r="K54" s="597" t="s">
        <v>1508</v>
      </c>
      <c r="L54" s="597">
        <v>16100000</v>
      </c>
      <c r="M54" s="597" t="s">
        <v>1480</v>
      </c>
      <c r="N54" s="623" t="s">
        <v>328</v>
      </c>
      <c r="O54" s="624">
        <v>42370</v>
      </c>
      <c r="P54" s="588" t="s">
        <v>1511</v>
      </c>
      <c r="Q54" s="625" t="s">
        <v>325</v>
      </c>
      <c r="R54" s="625" t="s">
        <v>328</v>
      </c>
      <c r="S54" s="602" t="s">
        <v>312</v>
      </c>
      <c r="T54" s="602" t="s">
        <v>312</v>
      </c>
      <c r="U54" s="602" t="s">
        <v>312</v>
      </c>
      <c r="V54" s="598" t="s">
        <v>1481</v>
      </c>
      <c r="W54" s="598" t="s">
        <v>493</v>
      </c>
      <c r="X54" s="602">
        <v>5013002283</v>
      </c>
      <c r="Y54" s="602" t="s">
        <v>1509</v>
      </c>
      <c r="Z54" s="602">
        <v>16100000</v>
      </c>
      <c r="AA54" s="602" t="s">
        <v>1510</v>
      </c>
      <c r="AB54" s="519" t="s">
        <v>490</v>
      </c>
      <c r="AC54" s="602"/>
    </row>
    <row r="55" spans="1:103" s="590" customFormat="1" ht="117.75" customHeight="1" x14ac:dyDescent="0.3">
      <c r="A55" s="640" t="s">
        <v>1546</v>
      </c>
      <c r="B55" s="604" t="s">
        <v>1488</v>
      </c>
      <c r="C55" s="604">
        <v>7413019</v>
      </c>
      <c r="D55" s="662" t="s">
        <v>1547</v>
      </c>
      <c r="E55" s="605" t="s">
        <v>1476</v>
      </c>
      <c r="F55" s="606">
        <v>876</v>
      </c>
      <c r="G55" s="607" t="s">
        <v>1489</v>
      </c>
      <c r="H55" s="607" t="s">
        <v>1490</v>
      </c>
      <c r="I55" s="607">
        <v>45296595000</v>
      </c>
      <c r="J55" s="608" t="s">
        <v>27</v>
      </c>
      <c r="K55" s="609" t="s">
        <v>1495</v>
      </c>
      <c r="L55" s="610">
        <v>800000</v>
      </c>
      <c r="M55" s="611" t="s">
        <v>1480</v>
      </c>
      <c r="N55" s="608">
        <v>800000</v>
      </c>
      <c r="O55" s="624" t="s">
        <v>1496</v>
      </c>
      <c r="P55" s="606" t="s">
        <v>1491</v>
      </c>
      <c r="Q55" s="612" t="s">
        <v>321</v>
      </c>
      <c r="R55" s="612" t="s">
        <v>60</v>
      </c>
      <c r="S55" s="612" t="s">
        <v>328</v>
      </c>
      <c r="T55" s="604" t="s">
        <v>1477</v>
      </c>
      <c r="U55" s="613" t="s">
        <v>1477</v>
      </c>
      <c r="V55" s="614" t="s">
        <v>1481</v>
      </c>
      <c r="W55" s="613" t="s">
        <v>1477</v>
      </c>
      <c r="X55" s="613" t="s">
        <v>1477</v>
      </c>
      <c r="Y55" s="613" t="s">
        <v>1477</v>
      </c>
      <c r="Z55" s="613" t="s">
        <v>1477</v>
      </c>
      <c r="AA55" s="615" t="s">
        <v>195</v>
      </c>
      <c r="AB55" s="604" t="s">
        <v>490</v>
      </c>
      <c r="AC55" s="591"/>
      <c r="AD55" s="635"/>
      <c r="AE55" s="635"/>
      <c r="AF55" s="635"/>
      <c r="AG55" s="635"/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35"/>
      <c r="AT55" s="635"/>
      <c r="AU55" s="635"/>
      <c r="AV55" s="635"/>
      <c r="AW55" s="635"/>
      <c r="AX55" s="635"/>
      <c r="AY55" s="635"/>
      <c r="AZ55" s="635"/>
      <c r="BA55" s="635"/>
      <c r="BB55" s="635"/>
      <c r="BC55" s="635"/>
      <c r="BD55" s="635"/>
      <c r="BE55" s="635"/>
      <c r="BF55" s="635"/>
      <c r="BG55" s="635"/>
      <c r="BH55" s="636"/>
      <c r="BI55" s="636"/>
      <c r="BJ55" s="636"/>
      <c r="BK55" s="636"/>
      <c r="BL55" s="636"/>
      <c r="BM55" s="636"/>
      <c r="BN55" s="636"/>
      <c r="BO55" s="636"/>
      <c r="BP55" s="636"/>
      <c r="BQ55" s="636"/>
      <c r="BR55" s="636"/>
      <c r="BS55" s="636"/>
      <c r="BT55" s="636"/>
      <c r="BU55" s="636"/>
      <c r="BV55" s="636"/>
      <c r="BW55" s="636"/>
      <c r="BX55" s="636"/>
      <c r="BY55" s="636"/>
      <c r="BZ55" s="636"/>
      <c r="CA55" s="636"/>
      <c r="CB55" s="636"/>
      <c r="CC55" s="636"/>
      <c r="CD55" s="636"/>
      <c r="CE55" s="636"/>
      <c r="CF55" s="636"/>
      <c r="CG55" s="636"/>
      <c r="CH55" s="636"/>
      <c r="CI55" s="636"/>
      <c r="CJ55" s="636"/>
      <c r="CK55" s="636"/>
      <c r="CL55" s="636"/>
      <c r="CM55" s="636"/>
      <c r="CN55" s="636"/>
      <c r="CO55" s="636"/>
      <c r="CP55" s="636"/>
      <c r="CQ55" s="636"/>
      <c r="CR55" s="636"/>
      <c r="CS55" s="636"/>
      <c r="CT55" s="636"/>
      <c r="CU55" s="636"/>
      <c r="CV55" s="629"/>
      <c r="CW55" s="589"/>
      <c r="CX55" s="589"/>
      <c r="CY55" s="589"/>
    </row>
    <row r="56" spans="1:103" ht="110.4" x14ac:dyDescent="0.3">
      <c r="A56" s="640" t="s">
        <v>1493</v>
      </c>
      <c r="B56" s="570" t="s">
        <v>1500</v>
      </c>
      <c r="C56" s="570" t="s">
        <v>1501</v>
      </c>
      <c r="D56" s="648" t="s">
        <v>1541</v>
      </c>
      <c r="E56" s="616" t="s">
        <v>1476</v>
      </c>
      <c r="F56" s="617">
        <v>876</v>
      </c>
      <c r="G56" s="618" t="s">
        <v>1489</v>
      </c>
      <c r="H56" s="618" t="s">
        <v>1497</v>
      </c>
      <c r="I56" s="618">
        <v>45296595001</v>
      </c>
      <c r="J56" s="573" t="s">
        <v>27</v>
      </c>
      <c r="K56" s="610" t="s">
        <v>1494</v>
      </c>
      <c r="L56" s="610">
        <v>835800.2</v>
      </c>
      <c r="M56" s="619" t="s">
        <v>1480</v>
      </c>
      <c r="N56" s="610">
        <v>835800.2</v>
      </c>
      <c r="O56" s="624" t="s">
        <v>1538</v>
      </c>
      <c r="P56" s="620" t="s">
        <v>1498</v>
      </c>
      <c r="Q56" s="571" t="s">
        <v>315</v>
      </c>
      <c r="R56" s="571" t="s">
        <v>328</v>
      </c>
      <c r="S56" s="571" t="s">
        <v>328</v>
      </c>
      <c r="T56" s="570" t="s">
        <v>1477</v>
      </c>
      <c r="U56" s="621" t="s">
        <v>1477</v>
      </c>
      <c r="V56" s="622" t="s">
        <v>1481</v>
      </c>
      <c r="W56" s="621" t="s">
        <v>1477</v>
      </c>
      <c r="X56" s="621" t="s">
        <v>1477</v>
      </c>
      <c r="Y56" s="621" t="s">
        <v>1477</v>
      </c>
      <c r="Z56" s="621" t="s">
        <v>1477</v>
      </c>
      <c r="AA56" s="568" t="s">
        <v>1499</v>
      </c>
      <c r="AB56" s="570" t="s">
        <v>490</v>
      </c>
      <c r="AC56" s="520"/>
    </row>
    <row r="57" spans="1:103" ht="210" customHeight="1" x14ac:dyDescent="0.3">
      <c r="A57" s="640" t="s">
        <v>1513</v>
      </c>
      <c r="B57" s="638">
        <v>7020020</v>
      </c>
      <c r="C57" s="638" t="s">
        <v>1512</v>
      </c>
      <c r="D57" s="648" t="s">
        <v>1542</v>
      </c>
      <c r="E57" s="616" t="s">
        <v>1476</v>
      </c>
      <c r="F57" s="637" t="s">
        <v>1504</v>
      </c>
      <c r="G57" s="637" t="s">
        <v>1505</v>
      </c>
      <c r="H57" s="637" t="s">
        <v>1506</v>
      </c>
      <c r="I57" s="637" t="s">
        <v>1475</v>
      </c>
      <c r="J57" s="637" t="s">
        <v>1507</v>
      </c>
      <c r="K57" s="610" t="s">
        <v>1514</v>
      </c>
      <c r="L57" s="639">
        <v>4680373</v>
      </c>
      <c r="M57" s="619" t="s">
        <v>1480</v>
      </c>
      <c r="N57" s="639">
        <v>4680373</v>
      </c>
      <c r="O57" s="624" t="s">
        <v>1515</v>
      </c>
      <c r="P57" s="588" t="s">
        <v>1519</v>
      </c>
      <c r="Q57" s="625" t="s">
        <v>325</v>
      </c>
      <c r="R57" s="625" t="s">
        <v>328</v>
      </c>
      <c r="S57" s="602" t="s">
        <v>312</v>
      </c>
      <c r="T57" s="602" t="s">
        <v>312</v>
      </c>
      <c r="U57" s="602" t="s">
        <v>312</v>
      </c>
      <c r="V57" s="598" t="s">
        <v>1481</v>
      </c>
      <c r="W57" s="598" t="s">
        <v>493</v>
      </c>
      <c r="X57" s="602">
        <v>5013002283</v>
      </c>
      <c r="Y57" s="602" t="s">
        <v>1509</v>
      </c>
      <c r="Z57" s="602">
        <v>16100000</v>
      </c>
      <c r="AA57" s="602" t="s">
        <v>1510</v>
      </c>
      <c r="AB57" s="641" t="s">
        <v>490</v>
      </c>
      <c r="AC57" s="642"/>
    </row>
    <row r="58" spans="1:103" s="592" customFormat="1" ht="106.5" customHeight="1" x14ac:dyDescent="0.3">
      <c r="A58" s="666" t="s">
        <v>1517</v>
      </c>
      <c r="B58" s="668" t="s">
        <v>1520</v>
      </c>
      <c r="C58" s="668" t="s">
        <v>1521</v>
      </c>
      <c r="D58" s="667" t="s">
        <v>1543</v>
      </c>
      <c r="E58" s="648" t="s">
        <v>1484</v>
      </c>
      <c r="F58" s="649" t="s">
        <v>1504</v>
      </c>
      <c r="G58" s="650" t="s">
        <v>1505</v>
      </c>
      <c r="H58" s="650" t="s">
        <v>1506</v>
      </c>
      <c r="I58" s="649" t="s">
        <v>1475</v>
      </c>
      <c r="J58" s="650" t="s">
        <v>1507</v>
      </c>
      <c r="K58" s="647" t="s">
        <v>1518</v>
      </c>
      <c r="L58" s="651">
        <v>2185000</v>
      </c>
      <c r="M58" s="619" t="s">
        <v>1480</v>
      </c>
      <c r="N58" s="651">
        <v>2185000</v>
      </c>
      <c r="O58" s="624" t="s">
        <v>1539</v>
      </c>
      <c r="P58" s="620" t="s">
        <v>1511</v>
      </c>
      <c r="Q58" s="652" t="s">
        <v>321</v>
      </c>
      <c r="R58" s="522" t="s">
        <v>327</v>
      </c>
      <c r="S58" s="515" t="s">
        <v>67</v>
      </c>
      <c r="T58" s="602" t="s">
        <v>312</v>
      </c>
      <c r="U58" s="602" t="s">
        <v>312</v>
      </c>
      <c r="V58" s="598" t="s">
        <v>1481</v>
      </c>
      <c r="W58" s="621" t="s">
        <v>1477</v>
      </c>
      <c r="X58" s="621" t="s">
        <v>1477</v>
      </c>
      <c r="Y58" s="621" t="s">
        <v>1477</v>
      </c>
      <c r="Z58" s="621" t="s">
        <v>1477</v>
      </c>
      <c r="AA58" s="602" t="s">
        <v>1516</v>
      </c>
      <c r="AB58" s="653" t="s">
        <v>420</v>
      </c>
      <c r="AC58" s="602"/>
    </row>
    <row r="59" spans="1:103" s="592" customFormat="1" ht="110.4" x14ac:dyDescent="0.3">
      <c r="A59" s="666" t="s">
        <v>1544</v>
      </c>
      <c r="B59" s="699" t="s">
        <v>1598</v>
      </c>
      <c r="C59" s="699" t="s">
        <v>1599</v>
      </c>
      <c r="D59" s="667" t="s">
        <v>1609</v>
      </c>
      <c r="E59" s="616" t="s">
        <v>1476</v>
      </c>
      <c r="F59" s="700" t="s">
        <v>1477</v>
      </c>
      <c r="G59" s="700" t="s">
        <v>1477</v>
      </c>
      <c r="H59" s="700" t="s">
        <v>1477</v>
      </c>
      <c r="I59" s="701" t="s">
        <v>1475</v>
      </c>
      <c r="J59" s="702" t="s">
        <v>1507</v>
      </c>
      <c r="K59" s="702" t="s">
        <v>1545</v>
      </c>
      <c r="L59" s="703">
        <v>1000000</v>
      </c>
      <c r="M59" s="619" t="s">
        <v>1480</v>
      </c>
      <c r="N59" s="703">
        <v>1000000</v>
      </c>
      <c r="O59" s="704" t="s">
        <v>1539</v>
      </c>
      <c r="P59" s="704" t="s">
        <v>1548</v>
      </c>
      <c r="Q59" s="705" t="s">
        <v>325</v>
      </c>
      <c r="R59" s="705" t="s">
        <v>328</v>
      </c>
      <c r="S59" s="667" t="s">
        <v>1477</v>
      </c>
      <c r="T59" s="667" t="s">
        <v>1477</v>
      </c>
      <c r="U59" s="667" t="s">
        <v>1477</v>
      </c>
      <c r="V59" s="706" t="s">
        <v>1481</v>
      </c>
      <c r="W59" s="667" t="s">
        <v>289</v>
      </c>
      <c r="X59" s="667" t="s">
        <v>1597</v>
      </c>
      <c r="Y59" s="667" t="s">
        <v>1549</v>
      </c>
      <c r="Z59" s="703">
        <v>1000000</v>
      </c>
      <c r="AA59" s="707" t="s">
        <v>1499</v>
      </c>
      <c r="AB59" s="667" t="s">
        <v>490</v>
      </c>
      <c r="AC59" s="708"/>
      <c r="AD59" s="635"/>
      <c r="AE59" s="635"/>
      <c r="AF59" s="635"/>
      <c r="AG59" s="635"/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35"/>
      <c r="AT59" s="635"/>
      <c r="AU59" s="635"/>
      <c r="AV59" s="635"/>
      <c r="AW59" s="635"/>
      <c r="AX59" s="635"/>
      <c r="AY59" s="635"/>
      <c r="AZ59" s="635"/>
      <c r="BA59" s="635"/>
      <c r="BB59" s="635"/>
      <c r="BC59" s="635"/>
      <c r="BD59" s="635"/>
      <c r="BE59" s="635"/>
      <c r="BF59" s="635"/>
      <c r="BG59" s="635"/>
      <c r="BH59" s="635"/>
      <c r="BI59" s="635"/>
      <c r="BJ59" s="635"/>
      <c r="BK59" s="635"/>
      <c r="BL59" s="635"/>
      <c r="BM59" s="635"/>
      <c r="BN59" s="635"/>
      <c r="BO59" s="635"/>
      <c r="BP59" s="635"/>
      <c r="BQ59" s="635"/>
      <c r="BR59" s="635"/>
      <c r="BS59" s="635"/>
      <c r="BT59" s="635"/>
      <c r="BU59" s="635"/>
      <c r="BV59" s="635"/>
      <c r="BW59" s="635"/>
      <c r="BX59" s="635"/>
      <c r="BY59" s="635"/>
      <c r="BZ59" s="635"/>
      <c r="CA59" s="635"/>
      <c r="CB59" s="635"/>
      <c r="CC59" s="635"/>
      <c r="CD59" s="635"/>
      <c r="CE59" s="635"/>
      <c r="CF59" s="635"/>
      <c r="CG59" s="635"/>
      <c r="CH59" s="635"/>
      <c r="CI59" s="635"/>
      <c r="CJ59" s="635"/>
      <c r="CK59" s="635"/>
      <c r="CL59" s="635"/>
      <c r="CM59" s="635"/>
      <c r="CN59" s="635"/>
      <c r="CO59" s="635"/>
      <c r="CP59" s="635"/>
      <c r="CQ59" s="635"/>
      <c r="CR59" s="635"/>
      <c r="CS59" s="635"/>
      <c r="CT59" s="635"/>
      <c r="CU59" s="635"/>
      <c r="CV59" s="646"/>
      <c r="CW59" s="591"/>
      <c r="CX59" s="591"/>
      <c r="CY59" s="591"/>
    </row>
    <row r="60" spans="1:103" s="592" customFormat="1" ht="110.4" x14ac:dyDescent="0.3">
      <c r="A60" s="666" t="s">
        <v>1552</v>
      </c>
      <c r="B60" s="699" t="s">
        <v>1601</v>
      </c>
      <c r="C60" s="699" t="s">
        <v>1600</v>
      </c>
      <c r="D60" s="667" t="s">
        <v>1569</v>
      </c>
      <c r="E60" s="709" t="s">
        <v>1476</v>
      </c>
      <c r="F60" s="700" t="s">
        <v>1477</v>
      </c>
      <c r="G60" s="700" t="s">
        <v>1477</v>
      </c>
      <c r="H60" s="700" t="s">
        <v>1477</v>
      </c>
      <c r="I60" s="701" t="s">
        <v>1475</v>
      </c>
      <c r="J60" s="702" t="s">
        <v>1507</v>
      </c>
      <c r="K60" s="710" t="s">
        <v>1585</v>
      </c>
      <c r="L60" s="711">
        <v>500000</v>
      </c>
      <c r="M60" s="619" t="s">
        <v>1480</v>
      </c>
      <c r="N60" s="703">
        <v>250000</v>
      </c>
      <c r="O60" s="704" t="s">
        <v>1539</v>
      </c>
      <c r="P60" s="704" t="s">
        <v>1613</v>
      </c>
      <c r="Q60" s="705" t="s">
        <v>321</v>
      </c>
      <c r="R60" s="705" t="s">
        <v>1617</v>
      </c>
      <c r="S60" s="667" t="s">
        <v>67</v>
      </c>
      <c r="T60" s="667" t="s">
        <v>1477</v>
      </c>
      <c r="U60" s="667" t="s">
        <v>1477</v>
      </c>
      <c r="V60" s="706" t="s">
        <v>1481</v>
      </c>
      <c r="W60" s="667" t="s">
        <v>1477</v>
      </c>
      <c r="X60" s="667" t="s">
        <v>1477</v>
      </c>
      <c r="Y60" s="667" t="s">
        <v>1477</v>
      </c>
      <c r="Z60" s="667" t="s">
        <v>1477</v>
      </c>
      <c r="AA60" s="707" t="s">
        <v>1499</v>
      </c>
      <c r="AB60" s="667" t="s">
        <v>490</v>
      </c>
      <c r="AC60" s="708"/>
      <c r="AD60" s="635"/>
      <c r="AE60" s="635"/>
      <c r="AF60" s="635"/>
      <c r="AG60" s="635"/>
      <c r="AH60" s="635"/>
      <c r="AI60" s="635"/>
      <c r="AJ60" s="635"/>
      <c r="AK60" s="635"/>
      <c r="AL60" s="635"/>
      <c r="AM60" s="635"/>
      <c r="AN60" s="635"/>
      <c r="AO60" s="635"/>
      <c r="AP60" s="635"/>
      <c r="AQ60" s="635"/>
      <c r="AR60" s="635"/>
      <c r="AS60" s="635"/>
      <c r="AT60" s="635"/>
      <c r="AU60" s="635"/>
      <c r="AV60" s="635"/>
      <c r="AW60" s="635"/>
      <c r="AX60" s="635"/>
      <c r="AY60" s="635"/>
      <c r="AZ60" s="635"/>
      <c r="BA60" s="635"/>
      <c r="BB60" s="635"/>
      <c r="BC60" s="635"/>
      <c r="BD60" s="635"/>
      <c r="BE60" s="635"/>
      <c r="BF60" s="635"/>
      <c r="BG60" s="635"/>
      <c r="BH60" s="635"/>
      <c r="BI60" s="635"/>
      <c r="BJ60" s="635"/>
      <c r="BK60" s="635"/>
      <c r="BL60" s="635"/>
      <c r="BM60" s="635"/>
      <c r="BN60" s="635"/>
      <c r="BO60" s="635"/>
      <c r="BP60" s="635"/>
      <c r="BQ60" s="635"/>
      <c r="BR60" s="635"/>
      <c r="BS60" s="635"/>
      <c r="BT60" s="635"/>
      <c r="BU60" s="635"/>
      <c r="BV60" s="635"/>
      <c r="BW60" s="635"/>
      <c r="BX60" s="635"/>
      <c r="BY60" s="635"/>
      <c r="BZ60" s="635"/>
      <c r="CA60" s="635"/>
      <c r="CB60" s="635"/>
      <c r="CC60" s="635"/>
      <c r="CD60" s="635"/>
      <c r="CE60" s="635"/>
      <c r="CF60" s="635"/>
      <c r="CG60" s="635"/>
      <c r="CH60" s="635"/>
      <c r="CI60" s="635"/>
      <c r="CJ60" s="635"/>
      <c r="CK60" s="635"/>
      <c r="CL60" s="635"/>
      <c r="CM60" s="635"/>
      <c r="CN60" s="635"/>
      <c r="CO60" s="635"/>
      <c r="CP60" s="635"/>
      <c r="CQ60" s="635"/>
      <c r="CR60" s="635"/>
      <c r="CS60" s="635"/>
      <c r="CT60" s="635"/>
      <c r="CU60" s="635"/>
      <c r="CV60" s="646"/>
      <c r="CW60" s="591"/>
      <c r="CX60" s="591"/>
      <c r="CY60" s="591"/>
    </row>
    <row r="61" spans="1:103" s="592" customFormat="1" ht="69" x14ac:dyDescent="0.3">
      <c r="A61" s="666" t="s">
        <v>1553</v>
      </c>
      <c r="B61" s="712" t="s">
        <v>1602</v>
      </c>
      <c r="C61" s="712" t="s">
        <v>1603</v>
      </c>
      <c r="D61" s="713" t="s">
        <v>1570</v>
      </c>
      <c r="E61" s="709" t="s">
        <v>1476</v>
      </c>
      <c r="F61" s="700" t="s">
        <v>1477</v>
      </c>
      <c r="G61" s="700" t="s">
        <v>1477</v>
      </c>
      <c r="H61" s="700" t="s">
        <v>1477</v>
      </c>
      <c r="I61" s="701" t="s">
        <v>1475</v>
      </c>
      <c r="J61" s="702" t="s">
        <v>1507</v>
      </c>
      <c r="K61" s="714" t="s">
        <v>1586</v>
      </c>
      <c r="L61" s="715">
        <v>240000</v>
      </c>
      <c r="M61" s="619" t="s">
        <v>1480</v>
      </c>
      <c r="N61" s="715">
        <v>240000</v>
      </c>
      <c r="O61" s="704" t="s">
        <v>1539</v>
      </c>
      <c r="P61" s="716" t="s">
        <v>1615</v>
      </c>
      <c r="Q61" s="705" t="s">
        <v>325</v>
      </c>
      <c r="R61" s="705" t="s">
        <v>328</v>
      </c>
      <c r="S61" s="667" t="s">
        <v>1477</v>
      </c>
      <c r="T61" s="667" t="s">
        <v>1477</v>
      </c>
      <c r="U61" s="667" t="s">
        <v>1477</v>
      </c>
      <c r="V61" s="706" t="s">
        <v>1481</v>
      </c>
      <c r="W61" s="667" t="s">
        <v>281</v>
      </c>
      <c r="X61" s="667" t="s">
        <v>1622</v>
      </c>
      <c r="Y61" s="667" t="s">
        <v>1621</v>
      </c>
      <c r="Z61" s="715">
        <v>240000</v>
      </c>
      <c r="AA61" s="717" t="s">
        <v>1620</v>
      </c>
      <c r="AB61" s="667" t="s">
        <v>490</v>
      </c>
      <c r="AC61" s="708"/>
      <c r="AD61" s="635"/>
      <c r="AE61" s="635"/>
      <c r="AF61" s="635"/>
      <c r="AG61" s="635"/>
      <c r="AH61" s="635"/>
      <c r="AI61" s="635"/>
      <c r="AJ61" s="635"/>
      <c r="AK61" s="635"/>
      <c r="AL61" s="635"/>
      <c r="AM61" s="635"/>
      <c r="AN61" s="635"/>
      <c r="AO61" s="635"/>
      <c r="AP61" s="635"/>
      <c r="AQ61" s="635"/>
      <c r="AR61" s="635"/>
      <c r="AS61" s="635"/>
      <c r="AT61" s="635"/>
      <c r="AU61" s="635"/>
      <c r="AV61" s="635"/>
      <c r="AW61" s="635"/>
      <c r="AX61" s="635"/>
      <c r="AY61" s="635"/>
      <c r="AZ61" s="635"/>
      <c r="BA61" s="635"/>
      <c r="BB61" s="635"/>
      <c r="BC61" s="635"/>
      <c r="BD61" s="635"/>
      <c r="BE61" s="635"/>
      <c r="BF61" s="635"/>
      <c r="BG61" s="635"/>
      <c r="BH61" s="635"/>
      <c r="BI61" s="635"/>
      <c r="BJ61" s="635"/>
      <c r="BK61" s="635"/>
      <c r="BL61" s="635"/>
      <c r="BM61" s="635"/>
      <c r="BN61" s="635"/>
      <c r="BO61" s="635"/>
      <c r="BP61" s="635"/>
      <c r="BQ61" s="635"/>
      <c r="BR61" s="635"/>
      <c r="BS61" s="635"/>
      <c r="BT61" s="635"/>
      <c r="BU61" s="635"/>
      <c r="BV61" s="635"/>
      <c r="BW61" s="635"/>
      <c r="BX61" s="635"/>
      <c r="BY61" s="635"/>
      <c r="BZ61" s="635"/>
      <c r="CA61" s="635"/>
      <c r="CB61" s="635"/>
      <c r="CC61" s="635"/>
      <c r="CD61" s="635"/>
      <c r="CE61" s="635"/>
      <c r="CF61" s="635"/>
      <c r="CG61" s="635"/>
      <c r="CH61" s="635"/>
      <c r="CI61" s="635"/>
      <c r="CJ61" s="635"/>
      <c r="CK61" s="635"/>
      <c r="CL61" s="635"/>
      <c r="CM61" s="635"/>
      <c r="CN61" s="635"/>
      <c r="CO61" s="635"/>
      <c r="CP61" s="635"/>
      <c r="CQ61" s="635"/>
      <c r="CR61" s="635"/>
      <c r="CS61" s="635"/>
      <c r="CT61" s="635"/>
      <c r="CU61" s="635"/>
      <c r="CV61" s="646"/>
      <c r="CW61" s="591"/>
      <c r="CX61" s="591"/>
      <c r="CY61" s="591"/>
    </row>
    <row r="62" spans="1:103" s="592" customFormat="1" ht="110.4" x14ac:dyDescent="0.3">
      <c r="A62" s="666" t="s">
        <v>1554</v>
      </c>
      <c r="B62" s="718" t="s">
        <v>1605</v>
      </c>
      <c r="C62" s="718" t="s">
        <v>1604</v>
      </c>
      <c r="D62" s="667" t="s">
        <v>1573</v>
      </c>
      <c r="E62" s="709" t="s">
        <v>1476</v>
      </c>
      <c r="F62" s="700" t="s">
        <v>1477</v>
      </c>
      <c r="G62" s="700" t="s">
        <v>1477</v>
      </c>
      <c r="H62" s="700" t="s">
        <v>1477</v>
      </c>
      <c r="I62" s="701" t="s">
        <v>1475</v>
      </c>
      <c r="J62" s="702" t="s">
        <v>1507</v>
      </c>
      <c r="K62" s="714" t="s">
        <v>1587</v>
      </c>
      <c r="L62" s="711">
        <v>3000000</v>
      </c>
      <c r="M62" s="619" t="s">
        <v>1480</v>
      </c>
      <c r="N62" s="711">
        <v>3000000</v>
      </c>
      <c r="O62" s="704" t="s">
        <v>1539</v>
      </c>
      <c r="P62" s="704" t="s">
        <v>1614</v>
      </c>
      <c r="Q62" s="705" t="s">
        <v>321</v>
      </c>
      <c r="R62" s="705" t="s">
        <v>1617</v>
      </c>
      <c r="S62" s="667" t="s">
        <v>67</v>
      </c>
      <c r="T62" s="667" t="s">
        <v>1477</v>
      </c>
      <c r="U62" s="667" t="s">
        <v>1477</v>
      </c>
      <c r="V62" s="706" t="s">
        <v>1481</v>
      </c>
      <c r="W62" s="667" t="s">
        <v>1477</v>
      </c>
      <c r="X62" s="667" t="s">
        <v>1477</v>
      </c>
      <c r="Y62" s="667" t="s">
        <v>1477</v>
      </c>
      <c r="Z62" s="667" t="s">
        <v>1477</v>
      </c>
      <c r="AA62" s="707" t="s">
        <v>1499</v>
      </c>
      <c r="AB62" s="667" t="s">
        <v>490</v>
      </c>
      <c r="AC62" s="708"/>
      <c r="AD62" s="635"/>
      <c r="AE62" s="635"/>
      <c r="AF62" s="635"/>
      <c r="AG62" s="635"/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35"/>
      <c r="AT62" s="635"/>
      <c r="AU62" s="635"/>
      <c r="AV62" s="635"/>
      <c r="AW62" s="635"/>
      <c r="AX62" s="635"/>
      <c r="AY62" s="635"/>
      <c r="AZ62" s="635"/>
      <c r="BA62" s="635"/>
      <c r="BB62" s="635"/>
      <c r="BC62" s="635"/>
      <c r="BD62" s="635"/>
      <c r="BE62" s="635"/>
      <c r="BF62" s="635"/>
      <c r="BG62" s="635"/>
      <c r="BH62" s="635"/>
      <c r="BI62" s="635"/>
      <c r="BJ62" s="635"/>
      <c r="BK62" s="635"/>
      <c r="BL62" s="635"/>
      <c r="BM62" s="635"/>
      <c r="BN62" s="635"/>
      <c r="BO62" s="635"/>
      <c r="BP62" s="635"/>
      <c r="BQ62" s="635"/>
      <c r="BR62" s="635"/>
      <c r="BS62" s="635"/>
      <c r="BT62" s="635"/>
      <c r="BU62" s="635"/>
      <c r="BV62" s="635"/>
      <c r="BW62" s="635"/>
      <c r="BX62" s="635"/>
      <c r="BY62" s="635"/>
      <c r="BZ62" s="635"/>
      <c r="CA62" s="635"/>
      <c r="CB62" s="635"/>
      <c r="CC62" s="635"/>
      <c r="CD62" s="635"/>
      <c r="CE62" s="635"/>
      <c r="CF62" s="635"/>
      <c r="CG62" s="635"/>
      <c r="CH62" s="635"/>
      <c r="CI62" s="635"/>
      <c r="CJ62" s="635"/>
      <c r="CK62" s="635"/>
      <c r="CL62" s="635"/>
      <c r="CM62" s="635"/>
      <c r="CN62" s="635"/>
      <c r="CO62" s="635"/>
      <c r="CP62" s="635"/>
      <c r="CQ62" s="635"/>
      <c r="CR62" s="635"/>
      <c r="CS62" s="635"/>
      <c r="CT62" s="635"/>
      <c r="CU62" s="635"/>
      <c r="CV62" s="646"/>
      <c r="CW62" s="591"/>
      <c r="CX62" s="591"/>
      <c r="CY62" s="591"/>
    </row>
    <row r="63" spans="1:103" s="592" customFormat="1" ht="90.75" customHeight="1" x14ac:dyDescent="0.3">
      <c r="A63" s="666" t="s">
        <v>1555</v>
      </c>
      <c r="B63" s="718" t="s">
        <v>1608</v>
      </c>
      <c r="C63" s="718" t="s">
        <v>1606</v>
      </c>
      <c r="D63" s="667" t="s">
        <v>1571</v>
      </c>
      <c r="E63" s="709" t="s">
        <v>1484</v>
      </c>
      <c r="F63" s="701" t="s">
        <v>1504</v>
      </c>
      <c r="G63" s="719" t="s">
        <v>1486</v>
      </c>
      <c r="H63" s="719">
        <v>4</v>
      </c>
      <c r="I63" s="701" t="s">
        <v>1475</v>
      </c>
      <c r="J63" s="702" t="s">
        <v>1507</v>
      </c>
      <c r="K63" s="714" t="s">
        <v>1588</v>
      </c>
      <c r="L63" s="711">
        <v>540000</v>
      </c>
      <c r="M63" s="619" t="s">
        <v>1480</v>
      </c>
      <c r="N63" s="711">
        <v>540000</v>
      </c>
      <c r="O63" s="704" t="s">
        <v>1539</v>
      </c>
      <c r="P63" s="716" t="s">
        <v>1615</v>
      </c>
      <c r="Q63" s="705" t="s">
        <v>323</v>
      </c>
      <c r="R63" s="705" t="s">
        <v>1617</v>
      </c>
      <c r="S63" s="667" t="s">
        <v>67</v>
      </c>
      <c r="T63" s="667" t="s">
        <v>1477</v>
      </c>
      <c r="U63" s="667" t="s">
        <v>1477</v>
      </c>
      <c r="V63" s="706" t="s">
        <v>1481</v>
      </c>
      <c r="W63" s="667" t="s">
        <v>1477</v>
      </c>
      <c r="X63" s="667" t="s">
        <v>1477</v>
      </c>
      <c r="Y63" s="667" t="s">
        <v>1477</v>
      </c>
      <c r="Z63" s="667" t="s">
        <v>1477</v>
      </c>
      <c r="AA63" s="707" t="s">
        <v>1568</v>
      </c>
      <c r="AB63" s="667" t="s">
        <v>490</v>
      </c>
      <c r="AC63" s="708"/>
      <c r="AD63" s="635"/>
      <c r="AE63" s="635"/>
      <c r="AF63" s="635"/>
      <c r="AG63" s="635"/>
      <c r="AH63" s="635"/>
      <c r="AI63" s="635"/>
      <c r="AJ63" s="635"/>
      <c r="AK63" s="635"/>
      <c r="AL63" s="635"/>
      <c r="AM63" s="635"/>
      <c r="AN63" s="635"/>
      <c r="AO63" s="635"/>
      <c r="AP63" s="635"/>
      <c r="AQ63" s="635"/>
      <c r="AR63" s="635"/>
      <c r="AS63" s="635"/>
      <c r="AT63" s="635"/>
      <c r="AU63" s="635"/>
      <c r="AV63" s="635"/>
      <c r="AW63" s="635"/>
      <c r="AX63" s="635"/>
      <c r="AY63" s="635"/>
      <c r="AZ63" s="635"/>
      <c r="BA63" s="635"/>
      <c r="BB63" s="635"/>
      <c r="BC63" s="635"/>
      <c r="BD63" s="635"/>
      <c r="BE63" s="635"/>
      <c r="BF63" s="635"/>
      <c r="BG63" s="635"/>
      <c r="BH63" s="635"/>
      <c r="BI63" s="635"/>
      <c r="BJ63" s="635"/>
      <c r="BK63" s="635"/>
      <c r="BL63" s="635"/>
      <c r="BM63" s="635"/>
      <c r="BN63" s="635"/>
      <c r="BO63" s="635"/>
      <c r="BP63" s="635"/>
      <c r="BQ63" s="635"/>
      <c r="BR63" s="635"/>
      <c r="BS63" s="635"/>
      <c r="BT63" s="635"/>
      <c r="BU63" s="635"/>
      <c r="BV63" s="635"/>
      <c r="BW63" s="635"/>
      <c r="BX63" s="635"/>
      <c r="BY63" s="635"/>
      <c r="BZ63" s="635"/>
      <c r="CA63" s="635"/>
      <c r="CB63" s="635"/>
      <c r="CC63" s="635"/>
      <c r="CD63" s="635"/>
      <c r="CE63" s="635"/>
      <c r="CF63" s="635"/>
      <c r="CG63" s="635"/>
      <c r="CH63" s="635"/>
      <c r="CI63" s="635"/>
      <c r="CJ63" s="635"/>
      <c r="CK63" s="635"/>
      <c r="CL63" s="635"/>
      <c r="CM63" s="635"/>
      <c r="CN63" s="635"/>
      <c r="CO63" s="635"/>
      <c r="CP63" s="635"/>
      <c r="CQ63" s="635"/>
      <c r="CR63" s="635"/>
      <c r="CS63" s="635"/>
      <c r="CT63" s="635"/>
      <c r="CU63" s="635"/>
      <c r="CV63" s="646"/>
      <c r="CW63" s="591"/>
      <c r="CX63" s="591"/>
      <c r="CY63" s="591"/>
    </row>
    <row r="64" spans="1:103" s="592" customFormat="1" ht="75" customHeight="1" x14ac:dyDescent="0.3">
      <c r="A64" s="666" t="s">
        <v>1556</v>
      </c>
      <c r="B64" s="718" t="s">
        <v>1607</v>
      </c>
      <c r="C64" s="718" t="s">
        <v>1611</v>
      </c>
      <c r="D64" s="667" t="s">
        <v>1572</v>
      </c>
      <c r="E64" s="709" t="s">
        <v>1484</v>
      </c>
      <c r="F64" s="719">
        <v>166</v>
      </c>
      <c r="G64" s="719" t="s">
        <v>40</v>
      </c>
      <c r="H64" s="719">
        <v>50</v>
      </c>
      <c r="I64" s="701" t="s">
        <v>1475</v>
      </c>
      <c r="J64" s="702" t="s">
        <v>1507</v>
      </c>
      <c r="K64" s="714" t="s">
        <v>1589</v>
      </c>
      <c r="L64" s="711">
        <v>250000</v>
      </c>
      <c r="M64" s="619" t="s">
        <v>1480</v>
      </c>
      <c r="N64" s="711">
        <v>250000</v>
      </c>
      <c r="O64" s="704" t="s">
        <v>1539</v>
      </c>
      <c r="P64" s="716" t="s">
        <v>1615</v>
      </c>
      <c r="Q64" s="705" t="s">
        <v>323</v>
      </c>
      <c r="R64" s="705" t="s">
        <v>1617</v>
      </c>
      <c r="S64" s="667" t="s">
        <v>67</v>
      </c>
      <c r="T64" s="667" t="s">
        <v>1477</v>
      </c>
      <c r="U64" s="667" t="s">
        <v>1477</v>
      </c>
      <c r="V64" s="706" t="s">
        <v>1481</v>
      </c>
      <c r="W64" s="667" t="s">
        <v>1477</v>
      </c>
      <c r="X64" s="667" t="s">
        <v>1477</v>
      </c>
      <c r="Y64" s="667" t="s">
        <v>1477</v>
      </c>
      <c r="Z64" s="667" t="s">
        <v>1477</v>
      </c>
      <c r="AA64" s="707" t="s">
        <v>1568</v>
      </c>
      <c r="AB64" s="667" t="s">
        <v>490</v>
      </c>
      <c r="AC64" s="708"/>
      <c r="AD64" s="635"/>
      <c r="AE64" s="635"/>
      <c r="AF64" s="635"/>
      <c r="AG64" s="635"/>
      <c r="AH64" s="635"/>
      <c r="AI64" s="635"/>
      <c r="AJ64" s="635"/>
      <c r="AK64" s="635"/>
      <c r="AL64" s="635"/>
      <c r="AM64" s="635"/>
      <c r="AN64" s="635"/>
      <c r="AO64" s="635"/>
      <c r="AP64" s="635"/>
      <c r="AQ64" s="635"/>
      <c r="AR64" s="635"/>
      <c r="AS64" s="635"/>
      <c r="AT64" s="635"/>
      <c r="AU64" s="635"/>
      <c r="AV64" s="635"/>
      <c r="AW64" s="635"/>
      <c r="AX64" s="635"/>
      <c r="AY64" s="635"/>
      <c r="AZ64" s="635"/>
      <c r="BA64" s="635"/>
      <c r="BB64" s="635"/>
      <c r="BC64" s="635"/>
      <c r="BD64" s="635"/>
      <c r="BE64" s="635"/>
      <c r="BF64" s="635"/>
      <c r="BG64" s="635"/>
      <c r="BH64" s="635"/>
      <c r="BI64" s="635"/>
      <c r="BJ64" s="635"/>
      <c r="BK64" s="635"/>
      <c r="BL64" s="635"/>
      <c r="BM64" s="635"/>
      <c r="BN64" s="635"/>
      <c r="BO64" s="635"/>
      <c r="BP64" s="635"/>
      <c r="BQ64" s="635"/>
      <c r="BR64" s="635"/>
      <c r="BS64" s="635"/>
      <c r="BT64" s="635"/>
      <c r="BU64" s="635"/>
      <c r="BV64" s="635"/>
      <c r="BW64" s="635"/>
      <c r="BX64" s="635"/>
      <c r="BY64" s="635"/>
      <c r="BZ64" s="635"/>
      <c r="CA64" s="635"/>
      <c r="CB64" s="635"/>
      <c r="CC64" s="635"/>
      <c r="CD64" s="635"/>
      <c r="CE64" s="635"/>
      <c r="CF64" s="635"/>
      <c r="CG64" s="635"/>
      <c r="CH64" s="635"/>
      <c r="CI64" s="635"/>
      <c r="CJ64" s="635"/>
      <c r="CK64" s="635"/>
      <c r="CL64" s="635"/>
      <c r="CM64" s="635"/>
      <c r="CN64" s="635"/>
      <c r="CO64" s="635"/>
      <c r="CP64" s="635"/>
      <c r="CQ64" s="635"/>
      <c r="CR64" s="635"/>
      <c r="CS64" s="635"/>
      <c r="CT64" s="635"/>
      <c r="CU64" s="635"/>
      <c r="CV64" s="646"/>
      <c r="CW64" s="591"/>
      <c r="CX64" s="591"/>
      <c r="CY64" s="591"/>
    </row>
    <row r="65" spans="1:103" s="592" customFormat="1" ht="77.25" customHeight="1" x14ac:dyDescent="0.3">
      <c r="A65" s="666" t="s">
        <v>1557</v>
      </c>
      <c r="B65" s="718" t="s">
        <v>1608</v>
      </c>
      <c r="C65" s="718" t="s">
        <v>1610</v>
      </c>
      <c r="D65" s="720" t="s">
        <v>1574</v>
      </c>
      <c r="E65" s="709" t="s">
        <v>1484</v>
      </c>
      <c r="F65" s="721" t="s">
        <v>1584</v>
      </c>
      <c r="G65" s="710" t="s">
        <v>1551</v>
      </c>
      <c r="H65" s="710">
        <v>400</v>
      </c>
      <c r="I65" s="701" t="s">
        <v>1475</v>
      </c>
      <c r="J65" s="702" t="s">
        <v>1507</v>
      </c>
      <c r="K65" s="714" t="s">
        <v>1590</v>
      </c>
      <c r="L65" s="711">
        <v>150000</v>
      </c>
      <c r="M65" s="619" t="s">
        <v>1480</v>
      </c>
      <c r="N65" s="711">
        <v>150000</v>
      </c>
      <c r="O65" s="704" t="s">
        <v>1539</v>
      </c>
      <c r="P65" s="716" t="s">
        <v>1615</v>
      </c>
      <c r="Q65" s="705" t="s">
        <v>323</v>
      </c>
      <c r="R65" s="705" t="s">
        <v>1617</v>
      </c>
      <c r="S65" s="667" t="s">
        <v>67</v>
      </c>
      <c r="T65" s="667" t="s">
        <v>1477</v>
      </c>
      <c r="U65" s="667" t="s">
        <v>1477</v>
      </c>
      <c r="V65" s="706" t="s">
        <v>1481</v>
      </c>
      <c r="W65" s="667" t="s">
        <v>1477</v>
      </c>
      <c r="X65" s="667" t="s">
        <v>1477</v>
      </c>
      <c r="Y65" s="667" t="s">
        <v>1477</v>
      </c>
      <c r="Z65" s="667" t="s">
        <v>1477</v>
      </c>
      <c r="AA65" s="707" t="s">
        <v>1568</v>
      </c>
      <c r="AB65" s="667" t="s">
        <v>490</v>
      </c>
      <c r="AC65" s="708"/>
      <c r="AD65" s="635"/>
      <c r="AE65" s="635"/>
      <c r="AF65" s="635"/>
      <c r="AG65" s="635"/>
      <c r="AH65" s="635"/>
      <c r="AI65" s="635"/>
      <c r="AJ65" s="635"/>
      <c r="AK65" s="635"/>
      <c r="AL65" s="635"/>
      <c r="AM65" s="635"/>
      <c r="AN65" s="635"/>
      <c r="AO65" s="635"/>
      <c r="AP65" s="635"/>
      <c r="AQ65" s="635"/>
      <c r="AR65" s="635"/>
      <c r="AS65" s="635"/>
      <c r="AT65" s="635"/>
      <c r="AU65" s="635"/>
      <c r="AV65" s="635"/>
      <c r="AW65" s="635"/>
      <c r="AX65" s="635"/>
      <c r="AY65" s="635"/>
      <c r="AZ65" s="635"/>
      <c r="BA65" s="635"/>
      <c r="BB65" s="635"/>
      <c r="BC65" s="635"/>
      <c r="BD65" s="635"/>
      <c r="BE65" s="635"/>
      <c r="BF65" s="635"/>
      <c r="BG65" s="635"/>
      <c r="BH65" s="635"/>
      <c r="BI65" s="635"/>
      <c r="BJ65" s="635"/>
      <c r="BK65" s="635"/>
      <c r="BL65" s="635"/>
      <c r="BM65" s="635"/>
      <c r="BN65" s="635"/>
      <c r="BO65" s="635"/>
      <c r="BP65" s="635"/>
      <c r="BQ65" s="635"/>
      <c r="BR65" s="635"/>
      <c r="BS65" s="635"/>
      <c r="BT65" s="635"/>
      <c r="BU65" s="635"/>
      <c r="BV65" s="635"/>
      <c r="BW65" s="635"/>
      <c r="BX65" s="635"/>
      <c r="BY65" s="635"/>
      <c r="BZ65" s="635"/>
      <c r="CA65" s="635"/>
      <c r="CB65" s="635"/>
      <c r="CC65" s="635"/>
      <c r="CD65" s="635"/>
      <c r="CE65" s="635"/>
      <c r="CF65" s="635"/>
      <c r="CG65" s="635"/>
      <c r="CH65" s="635"/>
      <c r="CI65" s="635"/>
      <c r="CJ65" s="635"/>
      <c r="CK65" s="635"/>
      <c r="CL65" s="635"/>
      <c r="CM65" s="635"/>
      <c r="CN65" s="635"/>
      <c r="CO65" s="635"/>
      <c r="CP65" s="635"/>
      <c r="CQ65" s="635"/>
      <c r="CR65" s="635"/>
      <c r="CS65" s="635"/>
      <c r="CT65" s="635"/>
      <c r="CU65" s="635"/>
      <c r="CV65" s="646"/>
      <c r="CW65" s="591"/>
      <c r="CX65" s="591"/>
      <c r="CY65" s="591"/>
    </row>
    <row r="66" spans="1:103" s="592" customFormat="1" ht="73.5" customHeight="1" x14ac:dyDescent="0.3">
      <c r="A66" s="666" t="s">
        <v>1558</v>
      </c>
      <c r="B66" s="718" t="s">
        <v>1608</v>
      </c>
      <c r="C66" s="718" t="s">
        <v>1610</v>
      </c>
      <c r="D66" s="720" t="s">
        <v>1575</v>
      </c>
      <c r="E66" s="709" t="s">
        <v>1484</v>
      </c>
      <c r="F66" s="721" t="s">
        <v>1584</v>
      </c>
      <c r="G66" s="710" t="s">
        <v>1551</v>
      </c>
      <c r="H66" s="710">
        <v>400</v>
      </c>
      <c r="I66" s="701" t="s">
        <v>1475</v>
      </c>
      <c r="J66" s="702" t="s">
        <v>1507</v>
      </c>
      <c r="K66" s="714" t="s">
        <v>1591</v>
      </c>
      <c r="L66" s="711">
        <v>230000</v>
      </c>
      <c r="M66" s="619" t="s">
        <v>1480</v>
      </c>
      <c r="N66" s="711">
        <v>230000</v>
      </c>
      <c r="O66" s="704" t="s">
        <v>1539</v>
      </c>
      <c r="P66" s="716" t="s">
        <v>1615</v>
      </c>
      <c r="Q66" s="705" t="s">
        <v>323</v>
      </c>
      <c r="R66" s="705" t="s">
        <v>1617</v>
      </c>
      <c r="S66" s="667" t="s">
        <v>67</v>
      </c>
      <c r="T66" s="667" t="s">
        <v>1477</v>
      </c>
      <c r="U66" s="667" t="s">
        <v>1477</v>
      </c>
      <c r="V66" s="706" t="s">
        <v>1481</v>
      </c>
      <c r="W66" s="667" t="s">
        <v>1477</v>
      </c>
      <c r="X66" s="667" t="s">
        <v>1477</v>
      </c>
      <c r="Y66" s="667" t="s">
        <v>1477</v>
      </c>
      <c r="Z66" s="667" t="s">
        <v>1477</v>
      </c>
      <c r="AA66" s="707" t="s">
        <v>1568</v>
      </c>
      <c r="AB66" s="667" t="s">
        <v>490</v>
      </c>
      <c r="AC66" s="708"/>
      <c r="AD66" s="635"/>
      <c r="AE66" s="635"/>
      <c r="AF66" s="635"/>
      <c r="AG66" s="635"/>
      <c r="AH66" s="635"/>
      <c r="AI66" s="635"/>
      <c r="AJ66" s="635"/>
      <c r="AK66" s="635"/>
      <c r="AL66" s="635"/>
      <c r="AM66" s="635"/>
      <c r="AN66" s="635"/>
      <c r="AO66" s="635"/>
      <c r="AP66" s="635"/>
      <c r="AQ66" s="635"/>
      <c r="AR66" s="635"/>
      <c r="AS66" s="635"/>
      <c r="AT66" s="635"/>
      <c r="AU66" s="635"/>
      <c r="AV66" s="635"/>
      <c r="AW66" s="635"/>
      <c r="AX66" s="635"/>
      <c r="AY66" s="635"/>
      <c r="AZ66" s="635"/>
      <c r="BA66" s="635"/>
      <c r="BB66" s="635"/>
      <c r="BC66" s="635"/>
      <c r="BD66" s="635"/>
      <c r="BE66" s="635"/>
      <c r="BF66" s="635"/>
      <c r="BG66" s="635"/>
      <c r="BH66" s="635"/>
      <c r="BI66" s="635"/>
      <c r="BJ66" s="635"/>
      <c r="BK66" s="635"/>
      <c r="BL66" s="635"/>
      <c r="BM66" s="635"/>
      <c r="BN66" s="635"/>
      <c r="BO66" s="635"/>
      <c r="BP66" s="635"/>
      <c r="BQ66" s="635"/>
      <c r="BR66" s="635"/>
      <c r="BS66" s="635"/>
      <c r="BT66" s="635"/>
      <c r="BU66" s="635"/>
      <c r="BV66" s="635"/>
      <c r="BW66" s="635"/>
      <c r="BX66" s="635"/>
      <c r="BY66" s="635"/>
      <c r="BZ66" s="635"/>
      <c r="CA66" s="635"/>
      <c r="CB66" s="635"/>
      <c r="CC66" s="635"/>
      <c r="CD66" s="635"/>
      <c r="CE66" s="635"/>
      <c r="CF66" s="635"/>
      <c r="CG66" s="635"/>
      <c r="CH66" s="635"/>
      <c r="CI66" s="635"/>
      <c r="CJ66" s="635"/>
      <c r="CK66" s="635"/>
      <c r="CL66" s="635"/>
      <c r="CM66" s="635"/>
      <c r="CN66" s="635"/>
      <c r="CO66" s="635"/>
      <c r="CP66" s="635"/>
      <c r="CQ66" s="635"/>
      <c r="CR66" s="635"/>
      <c r="CS66" s="635"/>
      <c r="CT66" s="635"/>
      <c r="CU66" s="635"/>
      <c r="CV66" s="646"/>
      <c r="CW66" s="591"/>
      <c r="CX66" s="591"/>
      <c r="CY66" s="591"/>
    </row>
    <row r="67" spans="1:103" s="592" customFormat="1" ht="75" customHeight="1" x14ac:dyDescent="0.3">
      <c r="A67" s="666" t="s">
        <v>1559</v>
      </c>
      <c r="B67" s="718" t="s">
        <v>1608</v>
      </c>
      <c r="C67" s="718" t="s">
        <v>1606</v>
      </c>
      <c r="D67" s="720" t="s">
        <v>1576</v>
      </c>
      <c r="E67" s="722" t="s">
        <v>1484</v>
      </c>
      <c r="F67" s="701" t="s">
        <v>1504</v>
      </c>
      <c r="G67" s="710" t="s">
        <v>1486</v>
      </c>
      <c r="H67" s="710">
        <v>3</v>
      </c>
      <c r="I67" s="701" t="s">
        <v>1475</v>
      </c>
      <c r="J67" s="702" t="s">
        <v>1507</v>
      </c>
      <c r="K67" s="714" t="s">
        <v>1592</v>
      </c>
      <c r="L67" s="711">
        <v>360000</v>
      </c>
      <c r="M67" s="619" t="s">
        <v>1480</v>
      </c>
      <c r="N67" s="711">
        <v>360000</v>
      </c>
      <c r="O67" s="704" t="s">
        <v>1539</v>
      </c>
      <c r="P67" s="716" t="s">
        <v>1615</v>
      </c>
      <c r="Q67" s="705" t="s">
        <v>323</v>
      </c>
      <c r="R67" s="705" t="s">
        <v>1617</v>
      </c>
      <c r="S67" s="667" t="s">
        <v>67</v>
      </c>
      <c r="T67" s="667" t="s">
        <v>1477</v>
      </c>
      <c r="U67" s="667" t="s">
        <v>1477</v>
      </c>
      <c r="V67" s="706" t="s">
        <v>1481</v>
      </c>
      <c r="W67" s="667" t="s">
        <v>1477</v>
      </c>
      <c r="X67" s="667" t="s">
        <v>1477</v>
      </c>
      <c r="Y67" s="667" t="s">
        <v>1477</v>
      </c>
      <c r="Z67" s="667" t="s">
        <v>1477</v>
      </c>
      <c r="AA67" s="707" t="s">
        <v>1568</v>
      </c>
      <c r="AB67" s="667" t="s">
        <v>490</v>
      </c>
      <c r="AC67" s="708"/>
      <c r="AD67" s="635"/>
      <c r="AE67" s="635"/>
      <c r="AF67" s="635"/>
      <c r="AG67" s="635"/>
      <c r="AH67" s="635"/>
      <c r="AI67" s="635"/>
      <c r="AJ67" s="635"/>
      <c r="AK67" s="635"/>
      <c r="AL67" s="635"/>
      <c r="AM67" s="635"/>
      <c r="AN67" s="635"/>
      <c r="AO67" s="635"/>
      <c r="AP67" s="635"/>
      <c r="AQ67" s="635"/>
      <c r="AR67" s="635"/>
      <c r="AS67" s="635"/>
      <c r="AT67" s="635"/>
      <c r="AU67" s="635"/>
      <c r="AV67" s="635"/>
      <c r="AW67" s="635"/>
      <c r="AX67" s="635"/>
      <c r="AY67" s="635"/>
      <c r="AZ67" s="635"/>
      <c r="BA67" s="635"/>
      <c r="BB67" s="635"/>
      <c r="BC67" s="635"/>
      <c r="BD67" s="635"/>
      <c r="BE67" s="635"/>
      <c r="BF67" s="635"/>
      <c r="BG67" s="635"/>
      <c r="BH67" s="635"/>
      <c r="BI67" s="635"/>
      <c r="BJ67" s="635"/>
      <c r="BK67" s="635"/>
      <c r="BL67" s="635"/>
      <c r="BM67" s="635"/>
      <c r="BN67" s="635"/>
      <c r="BO67" s="635"/>
      <c r="BP67" s="635"/>
      <c r="BQ67" s="635"/>
      <c r="BR67" s="635"/>
      <c r="BS67" s="635"/>
      <c r="BT67" s="635"/>
      <c r="BU67" s="635"/>
      <c r="BV67" s="635"/>
      <c r="BW67" s="635"/>
      <c r="BX67" s="635"/>
      <c r="BY67" s="635"/>
      <c r="BZ67" s="635"/>
      <c r="CA67" s="635"/>
      <c r="CB67" s="635"/>
      <c r="CC67" s="635"/>
      <c r="CD67" s="635"/>
      <c r="CE67" s="635"/>
      <c r="CF67" s="635"/>
      <c r="CG67" s="635"/>
      <c r="CH67" s="635"/>
      <c r="CI67" s="635"/>
      <c r="CJ67" s="635"/>
      <c r="CK67" s="635"/>
      <c r="CL67" s="635"/>
      <c r="CM67" s="635"/>
      <c r="CN67" s="635"/>
      <c r="CO67" s="635"/>
      <c r="CP67" s="635"/>
      <c r="CQ67" s="635"/>
      <c r="CR67" s="635"/>
      <c r="CS67" s="635"/>
      <c r="CT67" s="635"/>
      <c r="CU67" s="635"/>
      <c r="CV67" s="646"/>
      <c r="CW67" s="591"/>
      <c r="CX67" s="591"/>
      <c r="CY67" s="591"/>
    </row>
    <row r="68" spans="1:103" s="592" customFormat="1" ht="76.5" customHeight="1" x14ac:dyDescent="0.3">
      <c r="A68" s="666" t="s">
        <v>1560</v>
      </c>
      <c r="B68" s="718" t="s">
        <v>1608</v>
      </c>
      <c r="C68" s="718" t="s">
        <v>1606</v>
      </c>
      <c r="D68" s="720" t="s">
        <v>1577</v>
      </c>
      <c r="E68" s="722" t="s">
        <v>1484</v>
      </c>
      <c r="F68" s="701" t="s">
        <v>1504</v>
      </c>
      <c r="G68" s="710" t="s">
        <v>1486</v>
      </c>
      <c r="H68" s="710">
        <v>40</v>
      </c>
      <c r="I68" s="701" t="s">
        <v>1475</v>
      </c>
      <c r="J68" s="702" t="s">
        <v>1507</v>
      </c>
      <c r="K68" s="714" t="s">
        <v>1593</v>
      </c>
      <c r="L68" s="711">
        <v>2400000</v>
      </c>
      <c r="M68" s="619" t="s">
        <v>1480</v>
      </c>
      <c r="N68" s="711">
        <v>2400000</v>
      </c>
      <c r="O68" s="704" t="s">
        <v>1539</v>
      </c>
      <c r="P68" s="716" t="s">
        <v>1615</v>
      </c>
      <c r="Q68" s="705" t="s">
        <v>323</v>
      </c>
      <c r="R68" s="705" t="s">
        <v>1617</v>
      </c>
      <c r="S68" s="667" t="s">
        <v>67</v>
      </c>
      <c r="T68" s="667" t="s">
        <v>1477</v>
      </c>
      <c r="U68" s="667" t="s">
        <v>1477</v>
      </c>
      <c r="V68" s="706" t="s">
        <v>1481</v>
      </c>
      <c r="W68" s="667" t="s">
        <v>1477</v>
      </c>
      <c r="X68" s="667" t="s">
        <v>1477</v>
      </c>
      <c r="Y68" s="667" t="s">
        <v>1477</v>
      </c>
      <c r="Z68" s="667" t="s">
        <v>1477</v>
      </c>
      <c r="AA68" s="707" t="s">
        <v>1568</v>
      </c>
      <c r="AB68" s="667" t="s">
        <v>490</v>
      </c>
      <c r="AC68" s="708"/>
      <c r="AD68" s="635"/>
      <c r="AE68" s="635"/>
      <c r="AF68" s="635"/>
      <c r="AG68" s="635"/>
      <c r="AH68" s="635"/>
      <c r="AI68" s="635"/>
      <c r="AJ68" s="635"/>
      <c r="AK68" s="635"/>
      <c r="AL68" s="635"/>
      <c r="AM68" s="635"/>
      <c r="AN68" s="635"/>
      <c r="AO68" s="635"/>
      <c r="AP68" s="635"/>
      <c r="AQ68" s="635"/>
      <c r="AR68" s="635"/>
      <c r="AS68" s="635"/>
      <c r="AT68" s="635"/>
      <c r="AU68" s="635"/>
      <c r="AV68" s="635"/>
      <c r="AW68" s="635"/>
      <c r="AX68" s="635"/>
      <c r="AY68" s="635"/>
      <c r="AZ68" s="635"/>
      <c r="BA68" s="635"/>
      <c r="BB68" s="635"/>
      <c r="BC68" s="635"/>
      <c r="BD68" s="635"/>
      <c r="BE68" s="635"/>
      <c r="BF68" s="635"/>
      <c r="BG68" s="635"/>
      <c r="BH68" s="635"/>
      <c r="BI68" s="635"/>
      <c r="BJ68" s="635"/>
      <c r="BK68" s="635"/>
      <c r="BL68" s="635"/>
      <c r="BM68" s="635"/>
      <c r="BN68" s="635"/>
      <c r="BO68" s="635"/>
      <c r="BP68" s="635"/>
      <c r="BQ68" s="635"/>
      <c r="BR68" s="635"/>
      <c r="BS68" s="635"/>
      <c r="BT68" s="635"/>
      <c r="BU68" s="635"/>
      <c r="BV68" s="635"/>
      <c r="BW68" s="635"/>
      <c r="BX68" s="635"/>
      <c r="BY68" s="635"/>
      <c r="BZ68" s="635"/>
      <c r="CA68" s="635"/>
      <c r="CB68" s="635"/>
      <c r="CC68" s="635"/>
      <c r="CD68" s="635"/>
      <c r="CE68" s="635"/>
      <c r="CF68" s="635"/>
      <c r="CG68" s="635"/>
      <c r="CH68" s="635"/>
      <c r="CI68" s="635"/>
      <c r="CJ68" s="635"/>
      <c r="CK68" s="635"/>
      <c r="CL68" s="635"/>
      <c r="CM68" s="635"/>
      <c r="CN68" s="635"/>
      <c r="CO68" s="635"/>
      <c r="CP68" s="635"/>
      <c r="CQ68" s="635"/>
      <c r="CR68" s="635"/>
      <c r="CS68" s="635"/>
      <c r="CT68" s="635"/>
      <c r="CU68" s="635"/>
      <c r="CV68" s="646"/>
      <c r="CW68" s="591"/>
      <c r="CX68" s="591"/>
      <c r="CY68" s="591"/>
    </row>
    <row r="69" spans="1:103" s="592" customFormat="1" ht="81.75" customHeight="1" x14ac:dyDescent="0.3">
      <c r="A69" s="666" t="s">
        <v>1561</v>
      </c>
      <c r="B69" s="718" t="s">
        <v>1608</v>
      </c>
      <c r="C69" s="718" t="s">
        <v>1606</v>
      </c>
      <c r="D69" s="720" t="s">
        <v>1578</v>
      </c>
      <c r="E69" s="722" t="s">
        <v>1484</v>
      </c>
      <c r="F69" s="701" t="s">
        <v>1504</v>
      </c>
      <c r="G69" s="710" t="s">
        <v>1486</v>
      </c>
      <c r="H69" s="710">
        <v>88</v>
      </c>
      <c r="I69" s="701" t="s">
        <v>1475</v>
      </c>
      <c r="J69" s="702" t="s">
        <v>1507</v>
      </c>
      <c r="K69" s="714" t="s">
        <v>1594</v>
      </c>
      <c r="L69" s="711">
        <v>1117248</v>
      </c>
      <c r="M69" s="619" t="s">
        <v>1480</v>
      </c>
      <c r="N69" s="711">
        <v>1117248</v>
      </c>
      <c r="O69" s="704" t="s">
        <v>1539</v>
      </c>
      <c r="P69" s="716" t="s">
        <v>1615</v>
      </c>
      <c r="Q69" s="705" t="s">
        <v>323</v>
      </c>
      <c r="R69" s="705" t="s">
        <v>1617</v>
      </c>
      <c r="S69" s="667" t="s">
        <v>67</v>
      </c>
      <c r="T69" s="667" t="s">
        <v>1477</v>
      </c>
      <c r="U69" s="667" t="s">
        <v>1477</v>
      </c>
      <c r="V69" s="706" t="s">
        <v>1481</v>
      </c>
      <c r="W69" s="667" t="s">
        <v>1477</v>
      </c>
      <c r="X69" s="667" t="s">
        <v>1477</v>
      </c>
      <c r="Y69" s="667" t="s">
        <v>1477</v>
      </c>
      <c r="Z69" s="667" t="s">
        <v>1477</v>
      </c>
      <c r="AA69" s="707" t="s">
        <v>1568</v>
      </c>
      <c r="AB69" s="667" t="s">
        <v>490</v>
      </c>
      <c r="AC69" s="708"/>
      <c r="AD69" s="635"/>
      <c r="AE69" s="635"/>
      <c r="AF69" s="635"/>
      <c r="AG69" s="635"/>
      <c r="AH69" s="635"/>
      <c r="AI69" s="635"/>
      <c r="AJ69" s="635"/>
      <c r="AK69" s="635"/>
      <c r="AL69" s="635"/>
      <c r="AM69" s="635"/>
      <c r="AN69" s="635"/>
      <c r="AO69" s="635"/>
      <c r="AP69" s="635"/>
      <c r="AQ69" s="635"/>
      <c r="AR69" s="635"/>
      <c r="AS69" s="635"/>
      <c r="AT69" s="635"/>
      <c r="AU69" s="635"/>
      <c r="AV69" s="635"/>
      <c r="AW69" s="635"/>
      <c r="AX69" s="635"/>
      <c r="AY69" s="635"/>
      <c r="AZ69" s="635"/>
      <c r="BA69" s="635"/>
      <c r="BB69" s="635"/>
      <c r="BC69" s="635"/>
      <c r="BD69" s="635"/>
      <c r="BE69" s="635"/>
      <c r="BF69" s="635"/>
      <c r="BG69" s="635"/>
      <c r="BH69" s="635"/>
      <c r="BI69" s="635"/>
      <c r="BJ69" s="635"/>
      <c r="BK69" s="635"/>
      <c r="BL69" s="635"/>
      <c r="BM69" s="635"/>
      <c r="BN69" s="635"/>
      <c r="BO69" s="635"/>
      <c r="BP69" s="635"/>
      <c r="BQ69" s="635"/>
      <c r="BR69" s="635"/>
      <c r="BS69" s="635"/>
      <c r="BT69" s="635"/>
      <c r="BU69" s="635"/>
      <c r="BV69" s="635"/>
      <c r="BW69" s="635"/>
      <c r="BX69" s="635"/>
      <c r="BY69" s="635"/>
      <c r="BZ69" s="635"/>
      <c r="CA69" s="635"/>
      <c r="CB69" s="635"/>
      <c r="CC69" s="635"/>
      <c r="CD69" s="635"/>
      <c r="CE69" s="635"/>
      <c r="CF69" s="635"/>
      <c r="CG69" s="635"/>
      <c r="CH69" s="635"/>
      <c r="CI69" s="635"/>
      <c r="CJ69" s="635"/>
      <c r="CK69" s="635"/>
      <c r="CL69" s="635"/>
      <c r="CM69" s="635"/>
      <c r="CN69" s="635"/>
      <c r="CO69" s="635"/>
      <c r="CP69" s="635"/>
      <c r="CQ69" s="635"/>
      <c r="CR69" s="635"/>
      <c r="CS69" s="635"/>
      <c r="CT69" s="635"/>
      <c r="CU69" s="635"/>
      <c r="CV69" s="646"/>
      <c r="CW69" s="591"/>
      <c r="CX69" s="591"/>
      <c r="CY69" s="591"/>
    </row>
    <row r="70" spans="1:103" s="592" customFormat="1" ht="78.75" customHeight="1" x14ac:dyDescent="0.3">
      <c r="A70" s="666" t="s">
        <v>1562</v>
      </c>
      <c r="B70" s="718" t="s">
        <v>1608</v>
      </c>
      <c r="C70" s="718" t="s">
        <v>1606</v>
      </c>
      <c r="D70" s="720" t="s">
        <v>1579</v>
      </c>
      <c r="E70" s="722" t="s">
        <v>1484</v>
      </c>
      <c r="F70" s="701" t="s">
        <v>1504</v>
      </c>
      <c r="G70" s="710" t="s">
        <v>1486</v>
      </c>
      <c r="H70" s="710">
        <v>534</v>
      </c>
      <c r="I70" s="701" t="s">
        <v>1475</v>
      </c>
      <c r="J70" s="702" t="s">
        <v>1507</v>
      </c>
      <c r="K70" s="714" t="s">
        <v>1595</v>
      </c>
      <c r="L70" s="711">
        <v>450000</v>
      </c>
      <c r="M70" s="619" t="s">
        <v>1480</v>
      </c>
      <c r="N70" s="711">
        <v>450000</v>
      </c>
      <c r="O70" s="704" t="s">
        <v>1539</v>
      </c>
      <c r="P70" s="716" t="s">
        <v>1615</v>
      </c>
      <c r="Q70" s="705" t="s">
        <v>323</v>
      </c>
      <c r="R70" s="705" t="s">
        <v>1617</v>
      </c>
      <c r="S70" s="667" t="s">
        <v>67</v>
      </c>
      <c r="T70" s="667" t="s">
        <v>1477</v>
      </c>
      <c r="U70" s="667" t="s">
        <v>1477</v>
      </c>
      <c r="V70" s="706" t="s">
        <v>1481</v>
      </c>
      <c r="W70" s="667" t="s">
        <v>1477</v>
      </c>
      <c r="X70" s="667" t="s">
        <v>1477</v>
      </c>
      <c r="Y70" s="667" t="s">
        <v>1477</v>
      </c>
      <c r="Z70" s="667" t="s">
        <v>1477</v>
      </c>
      <c r="AA70" s="707" t="s">
        <v>1568</v>
      </c>
      <c r="AB70" s="667" t="s">
        <v>490</v>
      </c>
      <c r="AC70" s="708"/>
      <c r="AD70" s="635"/>
      <c r="AE70" s="635"/>
      <c r="AF70" s="635"/>
      <c r="AG70" s="635"/>
      <c r="AH70" s="635"/>
      <c r="AI70" s="635"/>
      <c r="AJ70" s="635"/>
      <c r="AK70" s="635"/>
      <c r="AL70" s="635"/>
      <c r="AM70" s="635"/>
      <c r="AN70" s="635"/>
      <c r="AO70" s="635"/>
      <c r="AP70" s="635"/>
      <c r="AQ70" s="635"/>
      <c r="AR70" s="635"/>
      <c r="AS70" s="635"/>
      <c r="AT70" s="635"/>
      <c r="AU70" s="635"/>
      <c r="AV70" s="635"/>
      <c r="AW70" s="635"/>
      <c r="AX70" s="635"/>
      <c r="AY70" s="635"/>
      <c r="AZ70" s="635"/>
      <c r="BA70" s="635"/>
      <c r="BB70" s="635"/>
      <c r="BC70" s="635"/>
      <c r="BD70" s="635"/>
      <c r="BE70" s="635"/>
      <c r="BF70" s="635"/>
      <c r="BG70" s="635"/>
      <c r="BH70" s="635"/>
      <c r="BI70" s="635"/>
      <c r="BJ70" s="635"/>
      <c r="BK70" s="635"/>
      <c r="BL70" s="635"/>
      <c r="BM70" s="635"/>
      <c r="BN70" s="635"/>
      <c r="BO70" s="635"/>
      <c r="BP70" s="635"/>
      <c r="BQ70" s="635"/>
      <c r="BR70" s="635"/>
      <c r="BS70" s="635"/>
      <c r="BT70" s="635"/>
      <c r="BU70" s="635"/>
      <c r="BV70" s="635"/>
      <c r="BW70" s="635"/>
      <c r="BX70" s="635"/>
      <c r="BY70" s="635"/>
      <c r="BZ70" s="635"/>
      <c r="CA70" s="635"/>
      <c r="CB70" s="635"/>
      <c r="CC70" s="635"/>
      <c r="CD70" s="635"/>
      <c r="CE70" s="635"/>
      <c r="CF70" s="635"/>
      <c r="CG70" s="635"/>
      <c r="CH70" s="635"/>
      <c r="CI70" s="635"/>
      <c r="CJ70" s="635"/>
      <c r="CK70" s="635"/>
      <c r="CL70" s="635"/>
      <c r="CM70" s="635"/>
      <c r="CN70" s="635"/>
      <c r="CO70" s="635"/>
      <c r="CP70" s="635"/>
      <c r="CQ70" s="635"/>
      <c r="CR70" s="635"/>
      <c r="CS70" s="635"/>
      <c r="CT70" s="635"/>
      <c r="CU70" s="635"/>
      <c r="CV70" s="646"/>
      <c r="CW70" s="591"/>
      <c r="CX70" s="591"/>
      <c r="CY70" s="591"/>
    </row>
    <row r="71" spans="1:103" s="592" customFormat="1" ht="81.75" customHeight="1" x14ac:dyDescent="0.3">
      <c r="A71" s="666" t="s">
        <v>1563</v>
      </c>
      <c r="B71" s="718" t="s">
        <v>1607</v>
      </c>
      <c r="C71" s="723" t="s">
        <v>1612</v>
      </c>
      <c r="D71" s="720" t="s">
        <v>1580</v>
      </c>
      <c r="E71" s="722" t="s">
        <v>1484</v>
      </c>
      <c r="F71" s="719">
        <v>166</v>
      </c>
      <c r="G71" s="710" t="s">
        <v>40</v>
      </c>
      <c r="H71" s="710">
        <v>7743</v>
      </c>
      <c r="I71" s="701" t="s">
        <v>1475</v>
      </c>
      <c r="J71" s="702" t="s">
        <v>1507</v>
      </c>
      <c r="K71" s="714" t="s">
        <v>1596</v>
      </c>
      <c r="L71" s="711">
        <v>450000</v>
      </c>
      <c r="M71" s="619" t="s">
        <v>1480</v>
      </c>
      <c r="N71" s="711">
        <v>450000</v>
      </c>
      <c r="O71" s="704" t="s">
        <v>1539</v>
      </c>
      <c r="P71" s="716" t="s">
        <v>1615</v>
      </c>
      <c r="Q71" s="705" t="s">
        <v>323</v>
      </c>
      <c r="R71" s="705" t="s">
        <v>1617</v>
      </c>
      <c r="S71" s="667" t="s">
        <v>67</v>
      </c>
      <c r="T71" s="667" t="s">
        <v>1477</v>
      </c>
      <c r="U71" s="667" t="s">
        <v>1477</v>
      </c>
      <c r="V71" s="706" t="s">
        <v>1481</v>
      </c>
      <c r="W71" s="667" t="s">
        <v>1477</v>
      </c>
      <c r="X71" s="667" t="s">
        <v>1477</v>
      </c>
      <c r="Y71" s="667" t="s">
        <v>1477</v>
      </c>
      <c r="Z71" s="667" t="s">
        <v>1477</v>
      </c>
      <c r="AA71" s="707" t="s">
        <v>1568</v>
      </c>
      <c r="AB71" s="667" t="s">
        <v>490</v>
      </c>
      <c r="AC71" s="708"/>
      <c r="AD71" s="635"/>
      <c r="AE71" s="635"/>
      <c r="AF71" s="635"/>
      <c r="AG71" s="635"/>
      <c r="AH71" s="635"/>
      <c r="AI71" s="635"/>
      <c r="AJ71" s="635"/>
      <c r="AK71" s="635"/>
      <c r="AL71" s="635"/>
      <c r="AM71" s="635"/>
      <c r="AN71" s="635"/>
      <c r="AO71" s="635"/>
      <c r="AP71" s="635"/>
      <c r="AQ71" s="635"/>
      <c r="AR71" s="635"/>
      <c r="AS71" s="635"/>
      <c r="AT71" s="635"/>
      <c r="AU71" s="635"/>
      <c r="AV71" s="635"/>
      <c r="AW71" s="635"/>
      <c r="AX71" s="635"/>
      <c r="AY71" s="635"/>
      <c r="AZ71" s="635"/>
      <c r="BA71" s="635"/>
      <c r="BB71" s="635"/>
      <c r="BC71" s="635"/>
      <c r="BD71" s="635"/>
      <c r="BE71" s="635"/>
      <c r="BF71" s="635"/>
      <c r="BG71" s="635"/>
      <c r="BH71" s="635"/>
      <c r="BI71" s="635"/>
      <c r="BJ71" s="635"/>
      <c r="BK71" s="635"/>
      <c r="BL71" s="635"/>
      <c r="BM71" s="635"/>
      <c r="BN71" s="635"/>
      <c r="BO71" s="635"/>
      <c r="BP71" s="635"/>
      <c r="BQ71" s="635"/>
      <c r="BR71" s="635"/>
      <c r="BS71" s="635"/>
      <c r="BT71" s="635"/>
      <c r="BU71" s="635"/>
      <c r="BV71" s="635"/>
      <c r="BW71" s="635"/>
      <c r="BX71" s="635"/>
      <c r="BY71" s="635"/>
      <c r="BZ71" s="635"/>
      <c r="CA71" s="635"/>
      <c r="CB71" s="635"/>
      <c r="CC71" s="635"/>
      <c r="CD71" s="635"/>
      <c r="CE71" s="635"/>
      <c r="CF71" s="635"/>
      <c r="CG71" s="635"/>
      <c r="CH71" s="635"/>
      <c r="CI71" s="635"/>
      <c r="CJ71" s="635"/>
      <c r="CK71" s="635"/>
      <c r="CL71" s="635"/>
      <c r="CM71" s="635"/>
      <c r="CN71" s="635"/>
      <c r="CO71" s="635"/>
      <c r="CP71" s="635"/>
      <c r="CQ71" s="635"/>
      <c r="CR71" s="635"/>
      <c r="CS71" s="635"/>
      <c r="CT71" s="635"/>
      <c r="CU71" s="635"/>
      <c r="CV71" s="646"/>
      <c r="CW71" s="591"/>
      <c r="CX71" s="591"/>
      <c r="CY71" s="591"/>
    </row>
    <row r="72" spans="1:103" s="592" customFormat="1" ht="78.75" customHeight="1" x14ac:dyDescent="0.3">
      <c r="A72" s="666" t="s">
        <v>1564</v>
      </c>
      <c r="B72" s="718" t="s">
        <v>1608</v>
      </c>
      <c r="C72" s="718" t="s">
        <v>1606</v>
      </c>
      <c r="D72" s="667" t="s">
        <v>1581</v>
      </c>
      <c r="E72" s="709" t="s">
        <v>1484</v>
      </c>
      <c r="F72" s="701" t="s">
        <v>1504</v>
      </c>
      <c r="G72" s="710" t="s">
        <v>1486</v>
      </c>
      <c r="H72" s="710">
        <v>3</v>
      </c>
      <c r="I72" s="701" t="s">
        <v>1475</v>
      </c>
      <c r="J72" s="702" t="s">
        <v>1507</v>
      </c>
      <c r="K72" s="714" t="s">
        <v>1495</v>
      </c>
      <c r="L72" s="711">
        <v>800000</v>
      </c>
      <c r="M72" s="619" t="s">
        <v>1480</v>
      </c>
      <c r="N72" s="711">
        <v>800000</v>
      </c>
      <c r="O72" s="704" t="s">
        <v>1539</v>
      </c>
      <c r="P72" s="716" t="s">
        <v>1615</v>
      </c>
      <c r="Q72" s="705" t="s">
        <v>323</v>
      </c>
      <c r="R72" s="705" t="s">
        <v>1617</v>
      </c>
      <c r="S72" s="667" t="s">
        <v>67</v>
      </c>
      <c r="T72" s="667" t="s">
        <v>1477</v>
      </c>
      <c r="U72" s="667" t="s">
        <v>1477</v>
      </c>
      <c r="V72" s="706" t="s">
        <v>1481</v>
      </c>
      <c r="W72" s="667" t="s">
        <v>1477</v>
      </c>
      <c r="X72" s="667" t="s">
        <v>1477</v>
      </c>
      <c r="Y72" s="667" t="s">
        <v>1477</v>
      </c>
      <c r="Z72" s="667" t="s">
        <v>1477</v>
      </c>
      <c r="AA72" s="707" t="s">
        <v>1568</v>
      </c>
      <c r="AB72" s="667" t="s">
        <v>490</v>
      </c>
      <c r="AC72" s="708"/>
      <c r="AD72" s="635"/>
      <c r="AE72" s="635"/>
      <c r="AF72" s="635"/>
      <c r="AG72" s="635"/>
      <c r="AH72" s="635"/>
      <c r="AI72" s="635"/>
      <c r="AJ72" s="635"/>
      <c r="AK72" s="635"/>
      <c r="AL72" s="635"/>
      <c r="AM72" s="635"/>
      <c r="AN72" s="635"/>
      <c r="AO72" s="635"/>
      <c r="AP72" s="635"/>
      <c r="AQ72" s="635"/>
      <c r="AR72" s="635"/>
      <c r="AS72" s="635"/>
      <c r="AT72" s="635"/>
      <c r="AU72" s="635"/>
      <c r="AV72" s="635"/>
      <c r="AW72" s="635"/>
      <c r="AX72" s="635"/>
      <c r="AY72" s="635"/>
      <c r="AZ72" s="635"/>
      <c r="BA72" s="635"/>
      <c r="BB72" s="635"/>
      <c r="BC72" s="635"/>
      <c r="BD72" s="635"/>
      <c r="BE72" s="635"/>
      <c r="BF72" s="635"/>
      <c r="BG72" s="635"/>
      <c r="BH72" s="635"/>
      <c r="BI72" s="635"/>
      <c r="BJ72" s="635"/>
      <c r="BK72" s="635"/>
      <c r="BL72" s="635"/>
      <c r="BM72" s="635"/>
      <c r="BN72" s="635"/>
      <c r="BO72" s="635"/>
      <c r="BP72" s="635"/>
      <c r="BQ72" s="635"/>
      <c r="BR72" s="635"/>
      <c r="BS72" s="635"/>
      <c r="BT72" s="635"/>
      <c r="BU72" s="635"/>
      <c r="BV72" s="635"/>
      <c r="BW72" s="635"/>
      <c r="BX72" s="635"/>
      <c r="BY72" s="635"/>
      <c r="BZ72" s="635"/>
      <c r="CA72" s="635"/>
      <c r="CB72" s="635"/>
      <c r="CC72" s="635"/>
      <c r="CD72" s="635"/>
      <c r="CE72" s="635"/>
      <c r="CF72" s="635"/>
      <c r="CG72" s="635"/>
      <c r="CH72" s="635"/>
      <c r="CI72" s="635"/>
      <c r="CJ72" s="635"/>
      <c r="CK72" s="635"/>
      <c r="CL72" s="635"/>
      <c r="CM72" s="635"/>
      <c r="CN72" s="635"/>
      <c r="CO72" s="635"/>
      <c r="CP72" s="635"/>
      <c r="CQ72" s="635"/>
      <c r="CR72" s="635"/>
      <c r="CS72" s="635"/>
      <c r="CT72" s="635"/>
      <c r="CU72" s="635"/>
      <c r="CV72" s="646"/>
      <c r="CW72" s="591"/>
      <c r="CX72" s="591"/>
      <c r="CY72" s="591"/>
    </row>
    <row r="73" spans="1:103" s="592" customFormat="1" ht="79.5" customHeight="1" x14ac:dyDescent="0.3">
      <c r="A73" s="666" t="s">
        <v>1565</v>
      </c>
      <c r="B73" s="718" t="s">
        <v>1608</v>
      </c>
      <c r="C73" s="718" t="s">
        <v>1606</v>
      </c>
      <c r="D73" s="667" t="s">
        <v>1582</v>
      </c>
      <c r="E73" s="709" t="s">
        <v>1484</v>
      </c>
      <c r="F73" s="701" t="s">
        <v>1504</v>
      </c>
      <c r="G73" s="710" t="s">
        <v>1486</v>
      </c>
      <c r="H73" s="710">
        <v>1</v>
      </c>
      <c r="I73" s="701" t="s">
        <v>1475</v>
      </c>
      <c r="J73" s="702" t="s">
        <v>1507</v>
      </c>
      <c r="K73" s="714" t="s">
        <v>1619</v>
      </c>
      <c r="L73" s="711">
        <v>493414</v>
      </c>
      <c r="M73" s="619" t="s">
        <v>1480</v>
      </c>
      <c r="N73" s="711">
        <v>493414</v>
      </c>
      <c r="O73" s="704" t="s">
        <v>1539</v>
      </c>
      <c r="P73" s="716" t="s">
        <v>1615</v>
      </c>
      <c r="Q73" s="705" t="s">
        <v>325</v>
      </c>
      <c r="R73" s="705" t="s">
        <v>1481</v>
      </c>
      <c r="S73" s="667" t="s">
        <v>1477</v>
      </c>
      <c r="T73" s="667" t="s">
        <v>1477</v>
      </c>
      <c r="U73" s="667" t="s">
        <v>1477</v>
      </c>
      <c r="V73" s="706" t="s">
        <v>1481</v>
      </c>
      <c r="W73" s="667" t="s">
        <v>283</v>
      </c>
      <c r="X73" s="667" t="s">
        <v>1618</v>
      </c>
      <c r="Y73" s="667" t="s">
        <v>1550</v>
      </c>
      <c r="Z73" s="711">
        <v>493414</v>
      </c>
      <c r="AA73" s="707" t="s">
        <v>1568</v>
      </c>
      <c r="AB73" s="667" t="s">
        <v>490</v>
      </c>
      <c r="AC73" s="708"/>
      <c r="AD73" s="635"/>
      <c r="AE73" s="635"/>
      <c r="AF73" s="635"/>
      <c r="AG73" s="635"/>
      <c r="AH73" s="635"/>
      <c r="AI73" s="635"/>
      <c r="AJ73" s="635"/>
      <c r="AK73" s="635"/>
      <c r="AL73" s="635"/>
      <c r="AM73" s="635"/>
      <c r="AN73" s="635"/>
      <c r="AO73" s="635"/>
      <c r="AP73" s="635"/>
      <c r="AQ73" s="635"/>
      <c r="AR73" s="635"/>
      <c r="AS73" s="635"/>
      <c r="AT73" s="635"/>
      <c r="AU73" s="635"/>
      <c r="AV73" s="635"/>
      <c r="AW73" s="635"/>
      <c r="AX73" s="635"/>
      <c r="AY73" s="635"/>
      <c r="AZ73" s="635"/>
      <c r="BA73" s="635"/>
      <c r="BB73" s="635"/>
      <c r="BC73" s="635"/>
      <c r="BD73" s="635"/>
      <c r="BE73" s="635"/>
      <c r="BF73" s="635"/>
      <c r="BG73" s="635"/>
      <c r="BH73" s="635"/>
      <c r="BI73" s="635"/>
      <c r="BJ73" s="635"/>
      <c r="BK73" s="635"/>
      <c r="BL73" s="635"/>
      <c r="BM73" s="635"/>
      <c r="BN73" s="635"/>
      <c r="BO73" s="635"/>
      <c r="BP73" s="635"/>
      <c r="BQ73" s="635"/>
      <c r="BR73" s="635"/>
      <c r="BS73" s="635"/>
      <c r="BT73" s="635"/>
      <c r="BU73" s="635"/>
      <c r="BV73" s="635"/>
      <c r="BW73" s="635"/>
      <c r="BX73" s="635"/>
      <c r="BY73" s="635"/>
      <c r="BZ73" s="635"/>
      <c r="CA73" s="635"/>
      <c r="CB73" s="635"/>
      <c r="CC73" s="635"/>
      <c r="CD73" s="635"/>
      <c r="CE73" s="635"/>
      <c r="CF73" s="635"/>
      <c r="CG73" s="635"/>
      <c r="CH73" s="635"/>
      <c r="CI73" s="635"/>
      <c r="CJ73" s="635"/>
      <c r="CK73" s="635"/>
      <c r="CL73" s="635"/>
      <c r="CM73" s="635"/>
      <c r="CN73" s="635"/>
      <c r="CO73" s="635"/>
      <c r="CP73" s="635"/>
      <c r="CQ73" s="635"/>
      <c r="CR73" s="635"/>
      <c r="CS73" s="635"/>
      <c r="CT73" s="635"/>
      <c r="CU73" s="635"/>
      <c r="CV73" s="646"/>
      <c r="CW73" s="591"/>
      <c r="CX73" s="591"/>
      <c r="CY73" s="591"/>
    </row>
    <row r="74" spans="1:103" s="592" customFormat="1" ht="96.6" x14ac:dyDescent="0.3">
      <c r="A74" s="666" t="s">
        <v>1566</v>
      </c>
      <c r="B74" s="718" t="s">
        <v>1608</v>
      </c>
      <c r="C74" s="718" t="s">
        <v>1606</v>
      </c>
      <c r="D74" s="667" t="s">
        <v>1583</v>
      </c>
      <c r="E74" s="709" t="s">
        <v>1484</v>
      </c>
      <c r="F74" s="701" t="s">
        <v>1504</v>
      </c>
      <c r="G74" s="710" t="s">
        <v>1486</v>
      </c>
      <c r="H74" s="710">
        <v>1</v>
      </c>
      <c r="I74" s="701" t="s">
        <v>1475</v>
      </c>
      <c r="J74" s="702" t="s">
        <v>1507</v>
      </c>
      <c r="K74" s="714" t="s">
        <v>1593</v>
      </c>
      <c r="L74" s="711">
        <v>2400000</v>
      </c>
      <c r="M74" s="619" t="s">
        <v>1480</v>
      </c>
      <c r="N74" s="711">
        <v>2400000</v>
      </c>
      <c r="O74" s="704" t="s">
        <v>1539</v>
      </c>
      <c r="P74" s="716" t="s">
        <v>1616</v>
      </c>
      <c r="Q74" s="705" t="s">
        <v>321</v>
      </c>
      <c r="R74" s="705" t="s">
        <v>1617</v>
      </c>
      <c r="S74" s="667" t="s">
        <v>67</v>
      </c>
      <c r="T74" s="667" t="s">
        <v>1477</v>
      </c>
      <c r="U74" s="667" t="s">
        <v>1477</v>
      </c>
      <c r="V74" s="706" t="s">
        <v>1481</v>
      </c>
      <c r="W74" s="667" t="s">
        <v>1477</v>
      </c>
      <c r="X74" s="667" t="s">
        <v>1477</v>
      </c>
      <c r="Y74" s="667" t="s">
        <v>1477</v>
      </c>
      <c r="Z74" s="667" t="s">
        <v>1477</v>
      </c>
      <c r="AA74" s="707" t="s">
        <v>1567</v>
      </c>
      <c r="AB74" s="667" t="s">
        <v>490</v>
      </c>
      <c r="AC74" s="708"/>
      <c r="AD74" s="635"/>
      <c r="AE74" s="635"/>
      <c r="AF74" s="635"/>
      <c r="AG74" s="635"/>
      <c r="AH74" s="635"/>
      <c r="AI74" s="635"/>
      <c r="AJ74" s="635"/>
      <c r="AK74" s="635"/>
      <c r="AL74" s="635"/>
      <c r="AM74" s="635"/>
      <c r="AN74" s="635"/>
      <c r="AO74" s="635"/>
      <c r="AP74" s="635"/>
      <c r="AQ74" s="635"/>
      <c r="AR74" s="635"/>
      <c r="AS74" s="635"/>
      <c r="AT74" s="635"/>
      <c r="AU74" s="635"/>
      <c r="AV74" s="635"/>
      <c r="AW74" s="635"/>
      <c r="AX74" s="635"/>
      <c r="AY74" s="635"/>
      <c r="AZ74" s="635"/>
      <c r="BA74" s="635"/>
      <c r="BB74" s="635"/>
      <c r="BC74" s="635"/>
      <c r="BD74" s="635"/>
      <c r="BE74" s="635"/>
      <c r="BF74" s="635"/>
      <c r="BG74" s="635"/>
      <c r="BH74" s="635"/>
      <c r="BI74" s="635"/>
      <c r="BJ74" s="635"/>
      <c r="BK74" s="635"/>
      <c r="BL74" s="635"/>
      <c r="BM74" s="635"/>
      <c r="BN74" s="635"/>
      <c r="BO74" s="635"/>
      <c r="BP74" s="635"/>
      <c r="BQ74" s="635"/>
      <c r="BR74" s="635"/>
      <c r="BS74" s="635"/>
      <c r="BT74" s="635"/>
      <c r="BU74" s="635"/>
      <c r="BV74" s="635"/>
      <c r="BW74" s="635"/>
      <c r="BX74" s="635"/>
      <c r="BY74" s="635"/>
      <c r="BZ74" s="635"/>
      <c r="CA74" s="635"/>
      <c r="CB74" s="635"/>
      <c r="CC74" s="635"/>
      <c r="CD74" s="635"/>
      <c r="CE74" s="635"/>
      <c r="CF74" s="635"/>
      <c r="CG74" s="635"/>
      <c r="CH74" s="635"/>
      <c r="CI74" s="635"/>
      <c r="CJ74" s="635"/>
      <c r="CK74" s="635"/>
      <c r="CL74" s="635"/>
      <c r="CM74" s="635"/>
      <c r="CN74" s="635"/>
      <c r="CO74" s="635"/>
      <c r="CP74" s="635"/>
      <c r="CQ74" s="635"/>
      <c r="CR74" s="635"/>
      <c r="CS74" s="635"/>
      <c r="CT74" s="635"/>
      <c r="CU74" s="635"/>
      <c r="CV74" s="646"/>
      <c r="CW74" s="591"/>
      <c r="CX74" s="591"/>
      <c r="CY74" s="591"/>
    </row>
    <row r="75" spans="1:103" s="592" customFormat="1" ht="78.75" customHeight="1" x14ac:dyDescent="0.3">
      <c r="A75" s="724" t="s">
        <v>1631</v>
      </c>
      <c r="B75" s="725" t="s">
        <v>1608</v>
      </c>
      <c r="C75" s="725" t="s">
        <v>1606</v>
      </c>
      <c r="D75" s="726" t="s">
        <v>1581</v>
      </c>
      <c r="E75" s="727" t="s">
        <v>1484</v>
      </c>
      <c r="F75" s="728" t="s">
        <v>1504</v>
      </c>
      <c r="G75" s="729" t="s">
        <v>1486</v>
      </c>
      <c r="H75" s="729">
        <v>3</v>
      </c>
      <c r="I75" s="728" t="s">
        <v>1475</v>
      </c>
      <c r="J75" s="730" t="s">
        <v>1507</v>
      </c>
      <c r="K75" s="731" t="s">
        <v>1632</v>
      </c>
      <c r="L75" s="732">
        <v>788040</v>
      </c>
      <c r="M75" s="733" t="s">
        <v>1480</v>
      </c>
      <c r="N75" s="732">
        <v>788040</v>
      </c>
      <c r="O75" s="734" t="s">
        <v>1633</v>
      </c>
      <c r="P75" s="735" t="s">
        <v>1615</v>
      </c>
      <c r="Q75" s="736" t="s">
        <v>325</v>
      </c>
      <c r="R75" s="736" t="s">
        <v>328</v>
      </c>
      <c r="S75" s="737" t="s">
        <v>312</v>
      </c>
      <c r="T75" s="737" t="s">
        <v>312</v>
      </c>
      <c r="U75" s="737" t="s">
        <v>312</v>
      </c>
      <c r="V75" s="738" t="s">
        <v>1481</v>
      </c>
      <c r="W75" s="738" t="s">
        <v>493</v>
      </c>
      <c r="X75" s="726" t="s">
        <v>1636</v>
      </c>
      <c r="Y75" s="726" t="s">
        <v>1635</v>
      </c>
      <c r="Z75" s="726" t="s">
        <v>1477</v>
      </c>
      <c r="AA75" s="739" t="s">
        <v>1568</v>
      </c>
      <c r="AB75" s="726" t="s">
        <v>490</v>
      </c>
      <c r="AC75" s="740" t="s">
        <v>1634</v>
      </c>
      <c r="AD75" s="635"/>
      <c r="AE75" s="635"/>
      <c r="AF75" s="635"/>
      <c r="AG75" s="635"/>
      <c r="AH75" s="635"/>
      <c r="AI75" s="635"/>
      <c r="AJ75" s="635"/>
      <c r="AK75" s="635"/>
      <c r="AL75" s="635"/>
      <c r="AM75" s="635"/>
      <c r="AN75" s="635"/>
      <c r="AO75" s="635"/>
      <c r="AP75" s="635"/>
      <c r="AQ75" s="635"/>
      <c r="AR75" s="635"/>
      <c r="AS75" s="635"/>
      <c r="AT75" s="635"/>
      <c r="AU75" s="635"/>
      <c r="AV75" s="635"/>
      <c r="AW75" s="635"/>
      <c r="AX75" s="635"/>
      <c r="AY75" s="635"/>
      <c r="AZ75" s="635"/>
      <c r="BA75" s="635"/>
      <c r="BB75" s="635"/>
      <c r="BC75" s="635"/>
      <c r="BD75" s="635"/>
      <c r="BE75" s="635"/>
      <c r="BF75" s="635"/>
      <c r="BG75" s="635"/>
      <c r="BH75" s="635"/>
      <c r="BI75" s="635"/>
      <c r="BJ75" s="635"/>
      <c r="BK75" s="635"/>
      <c r="BL75" s="635"/>
      <c r="BM75" s="635"/>
      <c r="BN75" s="635"/>
      <c r="BO75" s="635"/>
      <c r="BP75" s="635"/>
      <c r="BQ75" s="635"/>
      <c r="BR75" s="635"/>
      <c r="BS75" s="635"/>
      <c r="BT75" s="635"/>
      <c r="BU75" s="635"/>
      <c r="BV75" s="635"/>
      <c r="BW75" s="635"/>
      <c r="BX75" s="635"/>
      <c r="BY75" s="635"/>
      <c r="BZ75" s="635"/>
      <c r="CA75" s="635"/>
      <c r="CB75" s="635"/>
      <c r="CC75" s="635"/>
      <c r="CD75" s="635"/>
      <c r="CE75" s="635"/>
      <c r="CF75" s="635"/>
      <c r="CG75" s="635"/>
      <c r="CH75" s="635"/>
      <c r="CI75" s="635"/>
      <c r="CJ75" s="635"/>
      <c r="CK75" s="635"/>
      <c r="CL75" s="635"/>
      <c r="CM75" s="635"/>
      <c r="CN75" s="635"/>
      <c r="CO75" s="635"/>
      <c r="CP75" s="635"/>
      <c r="CQ75" s="635"/>
      <c r="CR75" s="635"/>
      <c r="CS75" s="635"/>
      <c r="CT75" s="635"/>
      <c r="CU75" s="635"/>
      <c r="CV75" s="646"/>
      <c r="CW75" s="591"/>
      <c r="CX75" s="591"/>
      <c r="CY75" s="591"/>
    </row>
    <row r="76" spans="1:103" ht="63" customHeight="1" x14ac:dyDescent="0.3">
      <c r="A76" s="745" t="s">
        <v>1533</v>
      </c>
      <c r="B76" s="745"/>
      <c r="C76" s="645"/>
      <c r="D76" s="645" t="s">
        <v>1525</v>
      </c>
      <c r="E76" s="645"/>
      <c r="F76" s="743" t="s">
        <v>1534</v>
      </c>
      <c r="G76" s="743"/>
      <c r="H76" s="743"/>
      <c r="L76" s="665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</row>
    <row r="77" spans="1:103" ht="21" x14ac:dyDescent="0.4">
      <c r="A77" s="644" t="s">
        <v>238</v>
      </c>
      <c r="B77" s="644"/>
      <c r="C77" s="644"/>
      <c r="D77" s="644"/>
      <c r="E77" s="644"/>
      <c r="F77" s="644"/>
      <c r="G77" s="644"/>
      <c r="H77" s="644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</row>
    <row r="78" spans="1:103" ht="21" x14ac:dyDescent="0.4">
      <c r="A78" s="645"/>
      <c r="B78" s="744" t="s">
        <v>1522</v>
      </c>
      <c r="C78" s="744"/>
      <c r="D78" s="744"/>
      <c r="E78" s="744"/>
      <c r="F78" s="744"/>
      <c r="G78" s="744"/>
      <c r="H78" s="644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</row>
    <row r="79" spans="1:103" ht="15.75" customHeight="1" x14ac:dyDescent="0.4">
      <c r="A79" s="741" t="s">
        <v>1523</v>
      </c>
      <c r="B79" s="741"/>
      <c r="C79" s="645"/>
      <c r="D79" s="645"/>
      <c r="E79" s="645"/>
      <c r="F79" s="645"/>
      <c r="G79" s="645"/>
      <c r="H79" s="644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</row>
    <row r="80" spans="1:103" ht="63" customHeight="1" x14ac:dyDescent="0.3">
      <c r="A80" s="745" t="s">
        <v>1524</v>
      </c>
      <c r="B80" s="745"/>
      <c r="C80" s="645"/>
      <c r="D80" s="645" t="s">
        <v>1525</v>
      </c>
      <c r="E80" s="645"/>
      <c r="F80" s="743" t="s">
        <v>1526</v>
      </c>
      <c r="G80" s="743"/>
      <c r="H80" s="743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</row>
    <row r="81" spans="1:103" ht="45.75" customHeight="1" x14ac:dyDescent="0.3">
      <c r="A81" s="745" t="s">
        <v>1527</v>
      </c>
      <c r="B81" s="745"/>
      <c r="C81" s="645"/>
      <c r="D81" s="645" t="s">
        <v>1525</v>
      </c>
      <c r="E81" s="645"/>
      <c r="F81" s="743" t="s">
        <v>1528</v>
      </c>
      <c r="G81" s="743"/>
      <c r="H81" s="743"/>
      <c r="I81" s="750" t="s">
        <v>1532</v>
      </c>
      <c r="J81" s="750"/>
      <c r="K81" s="750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</row>
    <row r="82" spans="1:103" ht="62.25" customHeight="1" x14ac:dyDescent="0.3">
      <c r="A82" s="742"/>
      <c r="B82" s="742"/>
      <c r="C82" s="645"/>
      <c r="D82" s="645" t="s">
        <v>1525</v>
      </c>
      <c r="E82" s="645"/>
      <c r="F82" s="743" t="s">
        <v>1529</v>
      </c>
      <c r="G82" s="743"/>
      <c r="H82" s="743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</row>
    <row r="83" spans="1:103" ht="41.25" customHeight="1" x14ac:dyDescent="0.3">
      <c r="A83" s="742"/>
      <c r="B83" s="742"/>
      <c r="C83" s="645"/>
      <c r="D83" s="645" t="s">
        <v>1525</v>
      </c>
      <c r="E83" s="645"/>
      <c r="F83" s="743" t="s">
        <v>1530</v>
      </c>
      <c r="G83" s="743"/>
      <c r="H83" s="74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</row>
    <row r="84" spans="1:103" ht="58.5" customHeight="1" x14ac:dyDescent="0.3">
      <c r="A84" s="742"/>
      <c r="B84" s="742"/>
      <c r="C84" s="645"/>
      <c r="D84" s="645" t="s">
        <v>1525</v>
      </c>
      <c r="E84" s="645"/>
      <c r="F84" s="743" t="s">
        <v>1531</v>
      </c>
      <c r="G84" s="743"/>
      <c r="H84" s="743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</row>
    <row r="86" spans="1:103" ht="21" x14ac:dyDescent="0.4">
      <c r="A86" s="645"/>
      <c r="B86" s="744" t="s">
        <v>1535</v>
      </c>
      <c r="C86" s="744"/>
      <c r="D86" s="744"/>
      <c r="E86" s="744"/>
      <c r="F86" s="744"/>
      <c r="G86" s="744"/>
      <c r="H86" s="644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</row>
    <row r="87" spans="1:103" ht="15.75" customHeight="1" x14ac:dyDescent="0.4">
      <c r="A87" s="741"/>
      <c r="B87" s="741"/>
      <c r="C87" s="645"/>
      <c r="D87" s="645"/>
      <c r="E87" s="645"/>
      <c r="F87" s="645"/>
      <c r="G87" s="645"/>
      <c r="H87" s="644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</row>
    <row r="88" spans="1:103" ht="63" customHeight="1" x14ac:dyDescent="0.3">
      <c r="A88" s="745" t="s">
        <v>1536</v>
      </c>
      <c r="B88" s="745"/>
      <c r="C88" s="645"/>
      <c r="D88" s="645" t="s">
        <v>1525</v>
      </c>
      <c r="E88" s="645"/>
      <c r="F88" s="743" t="s">
        <v>1537</v>
      </c>
      <c r="G88" s="743"/>
      <c r="H88" s="743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</row>
  </sheetData>
  <mergeCells count="49">
    <mergeCell ref="B12:B14"/>
    <mergeCell ref="AB12:AB14"/>
    <mergeCell ref="M13:M14"/>
    <mergeCell ref="N13:N14"/>
    <mergeCell ref="AC12:AC14"/>
    <mergeCell ref="C12:C14"/>
    <mergeCell ref="U12:U13"/>
    <mergeCell ref="W12:Z13"/>
    <mergeCell ref="O13:P13"/>
    <mergeCell ref="AA12:AA14"/>
    <mergeCell ref="D13:D14"/>
    <mergeCell ref="B2:R2"/>
    <mergeCell ref="B3:R3"/>
    <mergeCell ref="B10:C10"/>
    <mergeCell ref="B8:C8"/>
    <mergeCell ref="B9:C9"/>
    <mergeCell ref="E13:E14"/>
    <mergeCell ref="Q12:Q14"/>
    <mergeCell ref="A6:E6"/>
    <mergeCell ref="F13:G13"/>
    <mergeCell ref="I13:J13"/>
    <mergeCell ref="T12:T13"/>
    <mergeCell ref="A80:B80"/>
    <mergeCell ref="F80:H80"/>
    <mergeCell ref="K13:K14"/>
    <mergeCell ref="A12:A14"/>
    <mergeCell ref="D12:P12"/>
    <mergeCell ref="H13:H14"/>
    <mergeCell ref="L13:L14"/>
    <mergeCell ref="S12:S14"/>
    <mergeCell ref="R12:R13"/>
    <mergeCell ref="V12:V14"/>
    <mergeCell ref="I81:K81"/>
    <mergeCell ref="A81:B81"/>
    <mergeCell ref="F81:H81"/>
    <mergeCell ref="A82:B82"/>
    <mergeCell ref="F82:H82"/>
    <mergeCell ref="A76:B76"/>
    <mergeCell ref="F76:H76"/>
    <mergeCell ref="B78:G78"/>
    <mergeCell ref="A79:B79"/>
    <mergeCell ref="A83:B83"/>
    <mergeCell ref="F83:H83"/>
    <mergeCell ref="B86:G86"/>
    <mergeCell ref="A87:B87"/>
    <mergeCell ref="A88:B88"/>
    <mergeCell ref="F88:H88"/>
    <mergeCell ref="A84:B84"/>
    <mergeCell ref="F84:H84"/>
  </mergeCells>
  <phoneticPr fontId="18" type="noConversion"/>
  <dataValidations xWindow="272" yWindow="468" count="20">
    <dataValidation type="date" allowBlank="1" showInputMessage="1" showErrorMessage="1" errorTitle="Ошибка ввода" error="Дата должна быть в формате: &quot;Месяц год&quot;._x000a__x000a_Пример: Январь 2015" sqref="O42:P46 O33:P40 O16:P23 O52:P53 O54">
      <formula1>1</formula1>
      <formula2>2958465</formula2>
    </dataValidation>
    <dataValidation allowBlank="1" showInputMessage="1" showErrorMessage="1" promptTitle="Пример:" prompt="1 234 567,89 Российских рублей_x000a__x000a_2 000 000,00 долларов США_x000a__x000a_3 000 000,30 евро" sqref="K13:K14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E13:E14"/>
    <dataValidation allowBlank="1" showInputMessage="1" showErrorMessage="1" promptTitle="Пример: М.71.12.11 или 71.12.11" prompt="Для разработки проектов тепло-, водо-, газоснабжения" sqref="B12:B14"/>
    <dataValidation allowBlank="1" showInputMessage="1" showErrorMessage="1" promptTitle="Подсказка:" prompt="Предмет договора должен полно и четко описывать закупаемую продукцию._x000a__x000a_Примеры:_x000a_01-001-00001 Поставка канцелярских товаров_x000a__x000a_01-001-00002 Выполнение работ по строительству объекта &quot;...&quot;_x000a__x000a_01-001-00003 Оказание услуг по проведению конференции" sqref="D13:D14"/>
    <dataValidation allowBlank="1" showInputMessage="1" showErrorMessage="1" promptTitle="Пример: F 4560234" prompt="Для газоснабжения" sqref="C12:C14"/>
    <dataValidation allowBlank="1" showInputMessage="1" showErrorMessage="1" promptTitle="Пример: 166" prompt="_x000a_*При отсутствии кода и наименования единицы изменения, предусмотренного ОКЕИ в соответствующем поле указать:_x000a__x000a_Не применимо" sqref="F14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G14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H13:H14"/>
    <dataValidation allowBlank="1" showInputMessage="1" showErrorMessage="1" promptTitle="Пример: " prompt="45000000000_x000a_для Москвы_x000a__x000a_70000000000_x000a_для Тульской области" sqref="I14"/>
    <dataValidation allowBlank="1" showInputMessage="1" showErrorMessage="1" promptTitle="Пример:" prompt="Москва_x000a__x000a_Тульская область" sqref="J14"/>
    <dataValidation allowBlank="1" showInputMessage="1" showErrorMessage="1" promptTitle="Подсказка:" prompt="Пересчет на рубли осуществляется по курсу ЦБ РФ, установленному на день формирования НМЦ_x000a__x000a_Сведения о курсе пересчета указываются в столбце &quot;Примечание&quot;" sqref="L13:L14"/>
    <dataValidation allowBlank="1" showInputMessage="1" showErrorMessage="1" promptTitle="Подсказка:" prompt="Способ закупки выбирается из всплывающего списка или заполняется вручную" sqref="Q12:Q14"/>
    <dataValidation allowBlank="1" showInputMessage="1" showErrorMessage="1" promptTitle="Пример:" prompt="Январь 2015" sqref="O14"/>
    <dataValidation allowBlank="1" showInputMessage="1" showErrorMessage="1" promptTitle="Пример:" prompt="Декабрь 2015" sqref="P14"/>
    <dataValidation allowBlank="1" showInputMessage="1" showErrorMessage="1" promptTitle="Подсказка:" prompt="Указать индивидуальный номер закупки (квалификационного отбора для серии закупок), по результатам которой проводится лот._x000a__x000a_Или указать: Не применимо" sqref="T14"/>
    <dataValidation allowBlank="1" showInputMessage="1" showErrorMessage="1" promptTitle="Подсказка:" prompt="Указывается перечень поставщиков, выбранных по результатам квалификационного отбора и/или для закрытых закупок." sqref="U14"/>
    <dataValidation allowBlank="1" showInputMessage="1" showErrorMessage="1" promptTitle="Подсказка:" prompt="Выбрать из выпадающего списка или заполнить вручную._x000a__x000a_Перечень сокращений с расшифровками приведен во вкладке &quot;Справочно&quot;." sqref="V12:V14"/>
    <dataValidation allowBlank="1" showInputMessage="1" showErrorMessage="1" promptTitle="Подсказка:" prompt="Выбрать из выпадающего списка пункт Единого положения, на основании которого проводится закупка у единственного поставщика или указать: Не применимо._x000a__x000a_Перечень пунктов приведен во вкладке &quot;Справочно&quot;." sqref="W14"/>
    <dataValidation allowBlank="1" showInputMessage="1" showErrorMessage="1" promptTitle="Подсказка:" prompt="Выбрать из выпадающего списка или заполнить вручную._x000a__x000a_Перечень организаторов приведен во вкладке &quot;Справочно&quot;." sqref="AB12:AB14"/>
  </dataValidations>
  <pageMargins left="0.25" right="0.25" top="0.75" bottom="0.75" header="0.3" footer="0.3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45"/>
  <sheetViews>
    <sheetView topLeftCell="A3" zoomScale="80" zoomScaleNormal="80" workbookViewId="0">
      <selection activeCell="A26" sqref="A26"/>
    </sheetView>
  </sheetViews>
  <sheetFormatPr defaultRowHeight="14.4" x14ac:dyDescent="0.3"/>
  <cols>
    <col min="1" max="1" width="18.5546875" customWidth="1"/>
    <col min="2" max="3" width="11.44140625" customWidth="1"/>
    <col min="4" max="4" width="26" customWidth="1"/>
    <col min="5" max="5" width="21.109375" customWidth="1"/>
    <col min="6" max="6" width="11.44140625" customWidth="1"/>
    <col min="7" max="7" width="13.6640625" customWidth="1"/>
    <col min="8" max="9" width="11.44140625" customWidth="1"/>
    <col min="10" max="10" width="13.5546875" customWidth="1"/>
    <col min="11" max="11" width="20" customWidth="1"/>
    <col min="12" max="12" width="23.109375" customWidth="1"/>
    <col min="13" max="13" width="15.109375" customWidth="1"/>
    <col min="14" max="14" width="16" customWidth="1"/>
    <col min="15" max="15" width="22" customWidth="1"/>
    <col min="16" max="18" width="12.44140625" customWidth="1"/>
    <col min="19" max="19" width="13.88671875" customWidth="1"/>
    <col min="20" max="20" width="22.5546875" customWidth="1"/>
    <col min="21" max="21" width="21.6640625" customWidth="1"/>
    <col min="22" max="22" width="12.44140625" customWidth="1"/>
    <col min="23" max="24" width="14.6640625" customWidth="1"/>
    <col min="25" max="27" width="13.88671875" customWidth="1"/>
    <col min="28" max="28" width="32.6640625" bestFit="1" customWidth="1"/>
    <col min="29" max="29" width="17.6640625" customWidth="1"/>
  </cols>
  <sheetData>
    <row r="2" spans="1:29" ht="15" customHeight="1" x14ac:dyDescent="0.3">
      <c r="A2" s="14"/>
      <c r="B2" s="758" t="s">
        <v>1452</v>
      </c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  <c r="R2" s="758"/>
      <c r="S2" s="14"/>
      <c r="T2" s="3"/>
      <c r="U2" s="3"/>
      <c r="V2" s="14"/>
      <c r="W2" s="14"/>
      <c r="X2" s="14"/>
      <c r="Y2" s="14"/>
      <c r="Z2" s="14"/>
      <c r="AA2" s="14"/>
      <c r="AB2" s="14"/>
      <c r="AC2" s="14"/>
    </row>
    <row r="3" spans="1:29" ht="15.75" customHeight="1" thickBot="1" x14ac:dyDescent="0.35">
      <c r="A3" s="14"/>
      <c r="B3" s="758" t="s">
        <v>205</v>
      </c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  <c r="R3" s="758"/>
      <c r="S3" s="14"/>
      <c r="T3" s="3"/>
      <c r="U3" s="3"/>
      <c r="V3" s="14"/>
      <c r="W3" s="14"/>
      <c r="X3" s="14"/>
      <c r="Y3" s="14"/>
      <c r="Z3" s="14"/>
      <c r="AA3" s="14"/>
      <c r="AB3" s="14"/>
      <c r="AC3" s="14"/>
    </row>
    <row r="4" spans="1:29" ht="27.75" customHeight="1" x14ac:dyDescent="0.3">
      <c r="A4" s="6" t="s">
        <v>206</v>
      </c>
      <c r="B4" s="774"/>
      <c r="C4" s="775"/>
    </row>
    <row r="5" spans="1:29" ht="39.6" x14ac:dyDescent="0.3">
      <c r="A5" s="7" t="s">
        <v>207</v>
      </c>
      <c r="B5" s="772"/>
      <c r="C5" s="773"/>
    </row>
    <row r="6" spans="1:29" ht="15" customHeight="1" x14ac:dyDescent="0.3">
      <c r="A6" s="7" t="s">
        <v>208</v>
      </c>
      <c r="B6" s="772"/>
      <c r="C6" s="773"/>
    </row>
    <row r="7" spans="1:29" ht="26.4" x14ac:dyDescent="0.3">
      <c r="A7" s="7" t="s">
        <v>209</v>
      </c>
      <c r="B7" s="772"/>
      <c r="C7" s="773"/>
    </row>
    <row r="8" spans="1:29" x14ac:dyDescent="0.3">
      <c r="A8" s="7" t="s">
        <v>210</v>
      </c>
      <c r="B8" s="772"/>
      <c r="C8" s="773"/>
    </row>
    <row r="9" spans="1:29" x14ac:dyDescent="0.3">
      <c r="A9" s="7" t="s">
        <v>211</v>
      </c>
      <c r="B9" s="772"/>
      <c r="C9" s="773"/>
    </row>
    <row r="10" spans="1:29" ht="15" thickBot="1" x14ac:dyDescent="0.35">
      <c r="A10" s="8" t="s">
        <v>212</v>
      </c>
      <c r="B10" s="776"/>
      <c r="C10" s="777"/>
    </row>
    <row r="11" spans="1:29" ht="15" thickBot="1" x14ac:dyDescent="0.35"/>
    <row r="12" spans="1:29" ht="15.75" customHeight="1" thickBot="1" x14ac:dyDescent="0.35">
      <c r="A12" s="753" t="s">
        <v>435</v>
      </c>
      <c r="B12" s="746" t="s">
        <v>213</v>
      </c>
      <c r="C12" s="746" t="s">
        <v>214</v>
      </c>
      <c r="D12" s="751" t="s">
        <v>215</v>
      </c>
      <c r="E12" s="757"/>
      <c r="F12" s="757"/>
      <c r="G12" s="757"/>
      <c r="H12" s="757"/>
      <c r="I12" s="757"/>
      <c r="J12" s="757"/>
      <c r="K12" s="757"/>
      <c r="L12" s="757"/>
      <c r="M12" s="757"/>
      <c r="N12" s="757"/>
      <c r="O12" s="757"/>
      <c r="P12" s="752"/>
      <c r="Q12" s="746" t="s">
        <v>216</v>
      </c>
      <c r="R12" s="746" t="s">
        <v>217</v>
      </c>
      <c r="S12" s="753" t="s">
        <v>218</v>
      </c>
      <c r="T12" s="753" t="s">
        <v>489</v>
      </c>
      <c r="U12" s="753" t="s">
        <v>371</v>
      </c>
      <c r="V12" s="748" t="s">
        <v>219</v>
      </c>
      <c r="W12" s="765" t="s">
        <v>324</v>
      </c>
      <c r="X12" s="769"/>
      <c r="Y12" s="769"/>
      <c r="Z12" s="769"/>
      <c r="AA12" s="753" t="s">
        <v>221</v>
      </c>
      <c r="AB12" s="753" t="s">
        <v>1453</v>
      </c>
      <c r="AC12" s="753" t="s">
        <v>434</v>
      </c>
    </row>
    <row r="13" spans="1:29" ht="41.25" customHeight="1" thickBot="1" x14ac:dyDescent="0.35">
      <c r="A13" s="756"/>
      <c r="B13" s="755"/>
      <c r="C13" s="755"/>
      <c r="D13" s="746" t="s">
        <v>222</v>
      </c>
      <c r="E13" s="746" t="s">
        <v>223</v>
      </c>
      <c r="F13" s="751" t="s">
        <v>224</v>
      </c>
      <c r="G13" s="752"/>
      <c r="H13" s="746" t="s">
        <v>225</v>
      </c>
      <c r="I13" s="751" t="s">
        <v>226</v>
      </c>
      <c r="J13" s="752"/>
      <c r="K13" s="746" t="s">
        <v>240</v>
      </c>
      <c r="L13" s="753" t="s">
        <v>552</v>
      </c>
      <c r="M13" s="753" t="s">
        <v>227</v>
      </c>
      <c r="N13" s="753" t="s">
        <v>551</v>
      </c>
      <c r="O13" s="751" t="s">
        <v>228</v>
      </c>
      <c r="P13" s="752"/>
      <c r="Q13" s="755"/>
      <c r="R13" s="747"/>
      <c r="S13" s="756"/>
      <c r="T13" s="754"/>
      <c r="U13" s="754"/>
      <c r="V13" s="749"/>
      <c r="W13" s="770"/>
      <c r="X13" s="771"/>
      <c r="Y13" s="771"/>
      <c r="Z13" s="771"/>
      <c r="AA13" s="756"/>
      <c r="AB13" s="756"/>
      <c r="AC13" s="756"/>
    </row>
    <row r="14" spans="1:29" ht="79.8" thickBot="1" x14ac:dyDescent="0.35">
      <c r="A14" s="756"/>
      <c r="B14" s="755"/>
      <c r="C14" s="755"/>
      <c r="D14" s="755"/>
      <c r="E14" s="755"/>
      <c r="F14" s="10" t="s">
        <v>374</v>
      </c>
      <c r="G14" s="10" t="s">
        <v>229</v>
      </c>
      <c r="H14" s="755"/>
      <c r="I14" s="10" t="s">
        <v>230</v>
      </c>
      <c r="J14" s="10" t="s">
        <v>229</v>
      </c>
      <c r="K14" s="755"/>
      <c r="L14" s="756"/>
      <c r="M14" s="756"/>
      <c r="N14" s="756"/>
      <c r="O14" s="10" t="s">
        <v>276</v>
      </c>
      <c r="P14" s="10" t="s">
        <v>231</v>
      </c>
      <c r="Q14" s="755"/>
      <c r="R14" s="10" t="s">
        <v>232</v>
      </c>
      <c r="S14" s="756"/>
      <c r="T14" s="40" t="s">
        <v>431</v>
      </c>
      <c r="U14" s="40" t="s">
        <v>450</v>
      </c>
      <c r="V14" s="749"/>
      <c r="W14" s="39" t="s">
        <v>220</v>
      </c>
      <c r="X14" s="39" t="s">
        <v>427</v>
      </c>
      <c r="Y14" s="39" t="s">
        <v>426</v>
      </c>
      <c r="Z14" s="40" t="s">
        <v>233</v>
      </c>
      <c r="AA14" s="756"/>
      <c r="AB14" s="756"/>
      <c r="AC14" s="756"/>
    </row>
    <row r="15" spans="1:29" ht="15" thickBot="1" x14ac:dyDescent="0.35">
      <c r="A15" s="11" t="s">
        <v>334</v>
      </c>
      <c r="B15" s="12" t="s">
        <v>335</v>
      </c>
      <c r="C15" s="12" t="s">
        <v>336</v>
      </c>
      <c r="D15" s="12" t="s">
        <v>337</v>
      </c>
      <c r="E15" s="12" t="s">
        <v>338</v>
      </c>
      <c r="F15" s="12" t="s">
        <v>339</v>
      </c>
      <c r="G15" s="12" t="s">
        <v>340</v>
      </c>
      <c r="H15" s="12" t="s">
        <v>341</v>
      </c>
      <c r="I15" s="12" t="s">
        <v>342</v>
      </c>
      <c r="J15" s="12" t="s">
        <v>343</v>
      </c>
      <c r="K15" s="12" t="s">
        <v>344</v>
      </c>
      <c r="L15" s="11" t="s">
        <v>234</v>
      </c>
      <c r="M15" s="11" t="s">
        <v>235</v>
      </c>
      <c r="N15" s="11" t="s">
        <v>380</v>
      </c>
      <c r="O15" s="12" t="s">
        <v>345</v>
      </c>
      <c r="P15" s="12" t="s">
        <v>346</v>
      </c>
      <c r="Q15" s="12" t="s">
        <v>347</v>
      </c>
      <c r="R15" s="12" t="s">
        <v>348</v>
      </c>
      <c r="S15" s="13" t="s">
        <v>356</v>
      </c>
      <c r="T15" s="11" t="s">
        <v>553</v>
      </c>
      <c r="U15" s="11" t="s">
        <v>357</v>
      </c>
      <c r="V15" s="42" t="s">
        <v>358</v>
      </c>
      <c r="W15" s="13" t="s">
        <v>554</v>
      </c>
      <c r="X15" s="13" t="s">
        <v>555</v>
      </c>
      <c r="Y15" s="13" t="s">
        <v>556</v>
      </c>
      <c r="Z15" s="13" t="s">
        <v>359</v>
      </c>
      <c r="AA15" s="13" t="s">
        <v>360</v>
      </c>
      <c r="AB15" s="13" t="s">
        <v>361</v>
      </c>
      <c r="AC15" s="13" t="s">
        <v>372</v>
      </c>
    </row>
    <row r="16" spans="1:29" ht="15" customHeight="1" thickBot="1" x14ac:dyDescent="0.35">
      <c r="A16" s="169"/>
      <c r="B16" s="43"/>
      <c r="C16" s="43"/>
      <c r="D16" s="44"/>
      <c r="E16" s="44"/>
      <c r="F16" s="43"/>
      <c r="G16" s="44"/>
      <c r="H16" s="43"/>
      <c r="I16" s="43"/>
      <c r="J16" s="43"/>
      <c r="K16" s="188"/>
      <c r="L16" s="187"/>
      <c r="M16" s="45"/>
      <c r="N16" s="187"/>
      <c r="O16" s="46"/>
      <c r="P16" s="43"/>
      <c r="Q16" s="47"/>
      <c r="R16" s="47"/>
      <c r="S16" s="45"/>
      <c r="T16" s="48"/>
      <c r="U16" s="49"/>
      <c r="V16" s="50"/>
      <c r="W16" s="48"/>
      <c r="X16" s="45"/>
      <c r="Y16" s="45"/>
      <c r="Z16" s="45"/>
      <c r="AA16" s="45"/>
      <c r="AB16" s="213"/>
      <c r="AC16" s="51"/>
    </row>
    <row r="17" spans="1:29" ht="15" customHeight="1" thickBot="1" x14ac:dyDescent="0.35">
      <c r="A17" s="169"/>
      <c r="B17" s="43"/>
      <c r="C17" s="43"/>
      <c r="D17" s="44"/>
      <c r="E17" s="44"/>
      <c r="F17" s="43"/>
      <c r="G17" s="44"/>
      <c r="H17" s="43"/>
      <c r="I17" s="43"/>
      <c r="J17" s="43"/>
      <c r="K17" s="188"/>
      <c r="L17" s="187"/>
      <c r="M17" s="45"/>
      <c r="N17" s="187"/>
      <c r="O17" s="46"/>
      <c r="P17" s="43"/>
      <c r="Q17" s="47"/>
      <c r="R17" s="47"/>
      <c r="S17" s="45"/>
      <c r="T17" s="48"/>
      <c r="U17" s="49"/>
      <c r="V17" s="50"/>
      <c r="W17" s="48"/>
      <c r="X17" s="45"/>
      <c r="Y17" s="45"/>
      <c r="Z17" s="45"/>
      <c r="AA17" s="45"/>
      <c r="AB17" s="213"/>
      <c r="AC17" s="51"/>
    </row>
    <row r="18" spans="1:29" ht="15" customHeight="1" thickBot="1" x14ac:dyDescent="0.35">
      <c r="A18" s="169"/>
      <c r="B18" s="43"/>
      <c r="C18" s="43"/>
      <c r="D18" s="44"/>
      <c r="E18" s="44"/>
      <c r="F18" s="43"/>
      <c r="G18" s="44"/>
      <c r="H18" s="43"/>
      <c r="I18" s="43"/>
      <c r="J18" s="43"/>
      <c r="K18" s="188"/>
      <c r="L18" s="187"/>
      <c r="M18" s="45"/>
      <c r="N18" s="187"/>
      <c r="O18" s="46"/>
      <c r="P18" s="43"/>
      <c r="Q18" s="47"/>
      <c r="R18" s="47"/>
      <c r="S18" s="45"/>
      <c r="T18" s="48"/>
      <c r="U18" s="49"/>
      <c r="V18" s="50"/>
      <c r="W18" s="48"/>
      <c r="X18" s="45"/>
      <c r="Y18" s="45"/>
      <c r="Z18" s="45"/>
      <c r="AA18" s="45"/>
      <c r="AB18" s="213"/>
      <c r="AC18" s="51"/>
    </row>
    <row r="19" spans="1:29" ht="15" customHeight="1" thickBot="1" x14ac:dyDescent="0.35">
      <c r="A19" s="169"/>
      <c r="B19" s="43"/>
      <c r="C19" s="43"/>
      <c r="D19" s="44"/>
      <c r="E19" s="44"/>
      <c r="F19" s="43"/>
      <c r="G19" s="44"/>
      <c r="H19" s="43"/>
      <c r="I19" s="43"/>
      <c r="J19" s="43"/>
      <c r="K19" s="188"/>
      <c r="L19" s="187"/>
      <c r="M19" s="45"/>
      <c r="N19" s="187"/>
      <c r="O19" s="46"/>
      <c r="P19" s="43"/>
      <c r="Q19" s="47"/>
      <c r="R19" s="47"/>
      <c r="S19" s="45"/>
      <c r="T19" s="48"/>
      <c r="U19" s="49"/>
      <c r="V19" s="50"/>
      <c r="W19" s="48"/>
      <c r="X19" s="45"/>
      <c r="Y19" s="45"/>
      <c r="Z19" s="45"/>
      <c r="AA19" s="45"/>
      <c r="AB19" s="213"/>
      <c r="AC19" s="51"/>
    </row>
    <row r="20" spans="1:29" ht="15" customHeight="1" thickBot="1" x14ac:dyDescent="0.35">
      <c r="A20" s="169"/>
      <c r="B20" s="43"/>
      <c r="C20" s="43"/>
      <c r="D20" s="44"/>
      <c r="E20" s="44"/>
      <c r="F20" s="43"/>
      <c r="G20" s="44"/>
      <c r="H20" s="43"/>
      <c r="I20" s="43"/>
      <c r="J20" s="43"/>
      <c r="K20" s="188"/>
      <c r="L20" s="187"/>
      <c r="M20" s="45"/>
      <c r="N20" s="187"/>
      <c r="O20" s="46"/>
      <c r="P20" s="43"/>
      <c r="Q20" s="47"/>
      <c r="R20" s="47"/>
      <c r="S20" s="45"/>
      <c r="T20" s="48"/>
      <c r="U20" s="49"/>
      <c r="V20" s="50"/>
      <c r="W20" s="48"/>
      <c r="X20" s="45"/>
      <c r="Y20" s="45"/>
      <c r="Z20" s="45"/>
      <c r="AA20" s="45"/>
      <c r="AB20" s="213"/>
      <c r="AC20" s="51"/>
    </row>
    <row r="21" spans="1:29" ht="15" customHeight="1" thickBot="1" x14ac:dyDescent="0.35">
      <c r="A21" s="169"/>
      <c r="B21" s="43"/>
      <c r="C21" s="43"/>
      <c r="D21" s="44"/>
      <c r="E21" s="44"/>
      <c r="F21" s="43"/>
      <c r="G21" s="44"/>
      <c r="H21" s="43"/>
      <c r="I21" s="43"/>
      <c r="J21" s="43"/>
      <c r="K21" s="188"/>
      <c r="L21" s="187"/>
      <c r="M21" s="45"/>
      <c r="N21" s="187"/>
      <c r="O21" s="46"/>
      <c r="P21" s="43"/>
      <c r="Q21" s="47"/>
      <c r="R21" s="47"/>
      <c r="S21" s="45"/>
      <c r="T21" s="48"/>
      <c r="U21" s="49"/>
      <c r="V21" s="50"/>
      <c r="W21" s="48"/>
      <c r="X21" s="45"/>
      <c r="Y21" s="45"/>
      <c r="Z21" s="45"/>
      <c r="AA21" s="45"/>
      <c r="AB21" s="213"/>
      <c r="AC21" s="51"/>
    </row>
    <row r="22" spans="1:29" ht="15" customHeight="1" thickBot="1" x14ac:dyDescent="0.35">
      <c r="A22" s="169"/>
      <c r="B22" s="43"/>
      <c r="C22" s="43"/>
      <c r="D22" s="44"/>
      <c r="E22" s="44"/>
      <c r="F22" s="43"/>
      <c r="G22" s="44"/>
      <c r="H22" s="43"/>
      <c r="I22" s="43"/>
      <c r="J22" s="43"/>
      <c r="K22" s="188"/>
      <c r="L22" s="187"/>
      <c r="M22" s="45"/>
      <c r="N22" s="187"/>
      <c r="O22" s="46"/>
      <c r="P22" s="43"/>
      <c r="Q22" s="47"/>
      <c r="R22" s="47"/>
      <c r="S22" s="45"/>
      <c r="T22" s="48"/>
      <c r="U22" s="49"/>
      <c r="V22" s="50"/>
      <c r="W22" s="48"/>
      <c r="X22" s="45"/>
      <c r="Y22" s="45"/>
      <c r="Z22" s="45"/>
      <c r="AA22" s="45"/>
      <c r="AB22" s="213"/>
      <c r="AC22" s="51"/>
    </row>
    <row r="23" spans="1:29" ht="15" customHeight="1" thickBot="1" x14ac:dyDescent="0.35">
      <c r="A23" s="169"/>
      <c r="B23" s="43"/>
      <c r="C23" s="43"/>
      <c r="D23" s="44"/>
      <c r="E23" s="44"/>
      <c r="F23" s="43"/>
      <c r="G23" s="44"/>
      <c r="H23" s="43"/>
      <c r="I23" s="43"/>
      <c r="J23" s="43"/>
      <c r="K23" s="188"/>
      <c r="L23" s="187"/>
      <c r="M23" s="45"/>
      <c r="N23" s="187"/>
      <c r="O23" s="46"/>
      <c r="P23" s="43"/>
      <c r="Q23" s="47"/>
      <c r="R23" s="47"/>
      <c r="S23" s="45"/>
      <c r="T23" s="48"/>
      <c r="U23" s="49"/>
      <c r="V23" s="50"/>
      <c r="W23" s="48"/>
      <c r="X23" s="45"/>
      <c r="Y23" s="45"/>
      <c r="Z23" s="45"/>
      <c r="AA23" s="45"/>
      <c r="AB23" s="213"/>
      <c r="AC23" s="51"/>
    </row>
    <row r="24" spans="1:29" ht="15" customHeight="1" thickBot="1" x14ac:dyDescent="0.35">
      <c r="A24" s="169"/>
      <c r="B24" s="43"/>
      <c r="C24" s="43"/>
      <c r="D24" s="44"/>
      <c r="E24" s="44"/>
      <c r="F24" s="43"/>
      <c r="G24" s="44"/>
      <c r="H24" s="43"/>
      <c r="I24" s="43"/>
      <c r="J24" s="43"/>
      <c r="K24" s="188"/>
      <c r="L24" s="187"/>
      <c r="M24" s="45"/>
      <c r="N24" s="187"/>
      <c r="O24" s="46"/>
      <c r="P24" s="43"/>
      <c r="Q24" s="47"/>
      <c r="R24" s="47"/>
      <c r="S24" s="45"/>
      <c r="T24" s="48"/>
      <c r="U24" s="49"/>
      <c r="V24" s="50"/>
      <c r="W24" s="48"/>
      <c r="X24" s="45"/>
      <c r="Y24" s="45"/>
      <c r="Z24" s="45"/>
      <c r="AA24" s="45"/>
      <c r="AB24" s="213"/>
      <c r="AC24" s="51"/>
    </row>
    <row r="25" spans="1:29" ht="15" customHeight="1" thickBot="1" x14ac:dyDescent="0.35">
      <c r="A25" s="169"/>
      <c r="B25" s="43"/>
      <c r="C25" s="43"/>
      <c r="D25" s="44"/>
      <c r="E25" s="44"/>
      <c r="F25" s="43"/>
      <c r="G25" s="44"/>
      <c r="H25" s="43"/>
      <c r="I25" s="43"/>
      <c r="J25" s="43"/>
      <c r="K25" s="188"/>
      <c r="L25" s="187"/>
      <c r="M25" s="45"/>
      <c r="N25" s="187"/>
      <c r="O25" s="46"/>
      <c r="P25" s="43"/>
      <c r="Q25" s="47"/>
      <c r="R25" s="47"/>
      <c r="S25" s="45"/>
      <c r="T25" s="48"/>
      <c r="U25" s="49"/>
      <c r="V25" s="50"/>
      <c r="W25" s="48"/>
      <c r="X25" s="45"/>
      <c r="Y25" s="45"/>
      <c r="Z25" s="45"/>
      <c r="AA25" s="45"/>
      <c r="AB25" s="213"/>
      <c r="AC25" s="51"/>
    </row>
    <row r="26" spans="1:29" ht="15" customHeight="1" thickBot="1" x14ac:dyDescent="0.35">
      <c r="A26" s="169"/>
      <c r="B26" s="43"/>
      <c r="C26" s="43"/>
      <c r="D26" s="44"/>
      <c r="E26" s="44"/>
      <c r="F26" s="43"/>
      <c r="G26" s="44"/>
      <c r="H26" s="43"/>
      <c r="I26" s="43"/>
      <c r="J26" s="43"/>
      <c r="K26" s="188"/>
      <c r="L26" s="187"/>
      <c r="M26" s="45"/>
      <c r="N26" s="187"/>
      <c r="O26" s="46"/>
      <c r="P26" s="43"/>
      <c r="Q26" s="47"/>
      <c r="R26" s="47"/>
      <c r="S26" s="45"/>
      <c r="T26" s="48"/>
      <c r="U26" s="49"/>
      <c r="V26" s="50"/>
      <c r="W26" s="48"/>
      <c r="X26" s="45"/>
      <c r="Y26" s="45"/>
      <c r="Z26" s="45"/>
      <c r="AA26" s="45"/>
      <c r="AB26" s="213"/>
      <c r="AC26" s="51"/>
    </row>
    <row r="27" spans="1:29" ht="15" customHeight="1" thickBot="1" x14ac:dyDescent="0.35">
      <c r="A27" s="169"/>
      <c r="B27" s="43"/>
      <c r="C27" s="43"/>
      <c r="D27" s="44"/>
      <c r="E27" s="44"/>
      <c r="F27" s="43"/>
      <c r="G27" s="44"/>
      <c r="H27" s="43"/>
      <c r="I27" s="43"/>
      <c r="J27" s="43"/>
      <c r="K27" s="188"/>
      <c r="L27" s="187"/>
      <c r="M27" s="45"/>
      <c r="N27" s="187"/>
      <c r="O27" s="46"/>
      <c r="P27" s="43"/>
      <c r="Q27" s="47"/>
      <c r="R27" s="47"/>
      <c r="S27" s="45"/>
      <c r="T27" s="48"/>
      <c r="U27" s="49"/>
      <c r="V27" s="50"/>
      <c r="W27" s="48"/>
      <c r="X27" s="45"/>
      <c r="Y27" s="45"/>
      <c r="Z27" s="45"/>
      <c r="AA27" s="45"/>
      <c r="AB27" s="213"/>
      <c r="AC27" s="51"/>
    </row>
    <row r="28" spans="1:29" ht="15" customHeight="1" thickBot="1" x14ac:dyDescent="0.35">
      <c r="A28" s="169"/>
      <c r="B28" s="43"/>
      <c r="C28" s="43"/>
      <c r="D28" s="44"/>
      <c r="E28" s="44"/>
      <c r="F28" s="43"/>
      <c r="G28" s="44"/>
      <c r="H28" s="43"/>
      <c r="I28" s="43"/>
      <c r="J28" s="43"/>
      <c r="K28" s="188"/>
      <c r="L28" s="187"/>
      <c r="M28" s="45"/>
      <c r="N28" s="187"/>
      <c r="O28" s="46"/>
      <c r="P28" s="43"/>
      <c r="Q28" s="47"/>
      <c r="R28" s="47"/>
      <c r="S28" s="45"/>
      <c r="T28" s="48"/>
      <c r="U28" s="49"/>
      <c r="V28" s="50"/>
      <c r="W28" s="48"/>
      <c r="X28" s="45"/>
      <c r="Y28" s="45"/>
      <c r="Z28" s="45"/>
      <c r="AA28" s="45"/>
      <c r="AB28" s="213"/>
      <c r="AC28" s="51"/>
    </row>
    <row r="29" spans="1:29" ht="15" customHeight="1" thickBot="1" x14ac:dyDescent="0.35">
      <c r="A29" s="169"/>
      <c r="B29" s="43"/>
      <c r="C29" s="43"/>
      <c r="D29" s="44"/>
      <c r="E29" s="44"/>
      <c r="F29" s="43"/>
      <c r="G29" s="44"/>
      <c r="H29" s="43"/>
      <c r="I29" s="43"/>
      <c r="J29" s="43"/>
      <c r="K29" s="188"/>
      <c r="L29" s="187"/>
      <c r="M29" s="45"/>
      <c r="N29" s="187"/>
      <c r="O29" s="46"/>
      <c r="P29" s="43"/>
      <c r="Q29" s="47"/>
      <c r="R29" s="47"/>
      <c r="S29" s="45"/>
      <c r="T29" s="48"/>
      <c r="U29" s="49"/>
      <c r="V29" s="50"/>
      <c r="W29" s="48"/>
      <c r="X29" s="45"/>
      <c r="Y29" s="45"/>
      <c r="Z29" s="45"/>
      <c r="AA29" s="45"/>
      <c r="AB29" s="213"/>
      <c r="AC29" s="51"/>
    </row>
    <row r="30" spans="1:29" ht="15" customHeight="1" thickBot="1" x14ac:dyDescent="0.35">
      <c r="A30" s="169"/>
      <c r="B30" s="43"/>
      <c r="C30" s="43"/>
      <c r="D30" s="44"/>
      <c r="E30" s="44"/>
      <c r="F30" s="43"/>
      <c r="G30" s="44"/>
      <c r="H30" s="43"/>
      <c r="I30" s="43"/>
      <c r="J30" s="43"/>
      <c r="K30" s="188"/>
      <c r="L30" s="187"/>
      <c r="M30" s="45"/>
      <c r="N30" s="187"/>
      <c r="O30" s="46"/>
      <c r="P30" s="43"/>
      <c r="Q30" s="47"/>
      <c r="R30" s="47"/>
      <c r="S30" s="45"/>
      <c r="T30" s="48"/>
      <c r="U30" s="49"/>
      <c r="V30" s="50"/>
      <c r="W30" s="48"/>
      <c r="X30" s="45"/>
      <c r="Y30" s="45"/>
      <c r="Z30" s="45"/>
      <c r="AA30" s="45"/>
      <c r="AB30" s="213"/>
      <c r="AC30" s="51"/>
    </row>
    <row r="31" spans="1:29" ht="15" customHeight="1" thickBot="1" x14ac:dyDescent="0.35">
      <c r="A31" s="169"/>
      <c r="B31" s="43"/>
      <c r="C31" s="43"/>
      <c r="D31" s="44"/>
      <c r="E31" s="44"/>
      <c r="F31" s="43"/>
      <c r="G31" s="44"/>
      <c r="H31" s="43"/>
      <c r="I31" s="43"/>
      <c r="J31" s="43"/>
      <c r="K31" s="188"/>
      <c r="L31" s="187"/>
      <c r="M31" s="45"/>
      <c r="N31" s="187"/>
      <c r="O31" s="46"/>
      <c r="P31" s="43"/>
      <c r="Q31" s="47"/>
      <c r="R31" s="47"/>
      <c r="S31" s="45"/>
      <c r="T31" s="48"/>
      <c r="U31" s="49"/>
      <c r="V31" s="50"/>
      <c r="W31" s="48"/>
      <c r="X31" s="45"/>
      <c r="Y31" s="45"/>
      <c r="Z31" s="45"/>
      <c r="AA31" s="45"/>
      <c r="AB31" s="213"/>
      <c r="AC31" s="51"/>
    </row>
    <row r="32" spans="1:29" ht="15" customHeight="1" thickBot="1" x14ac:dyDescent="0.35">
      <c r="A32" s="169"/>
      <c r="B32" s="43"/>
      <c r="C32" s="43"/>
      <c r="D32" s="44"/>
      <c r="E32" s="44"/>
      <c r="F32" s="43"/>
      <c r="G32" s="44"/>
      <c r="H32" s="43"/>
      <c r="I32" s="43"/>
      <c r="J32" s="43"/>
      <c r="K32" s="188"/>
      <c r="L32" s="187"/>
      <c r="M32" s="45"/>
      <c r="N32" s="187"/>
      <c r="O32" s="46"/>
      <c r="P32" s="43"/>
      <c r="Q32" s="47"/>
      <c r="R32" s="47"/>
      <c r="S32" s="45"/>
      <c r="T32" s="48"/>
      <c r="U32" s="49"/>
      <c r="V32" s="50"/>
      <c r="W32" s="48"/>
      <c r="X32" s="45"/>
      <c r="Y32" s="45"/>
      <c r="Z32" s="45"/>
      <c r="AA32" s="45"/>
      <c r="AB32" s="213"/>
      <c r="AC32" s="51"/>
    </row>
    <row r="33" spans="1:29" ht="15" customHeight="1" thickBot="1" x14ac:dyDescent="0.35">
      <c r="A33" s="169"/>
      <c r="B33" s="43"/>
      <c r="C33" s="43"/>
      <c r="D33" s="44"/>
      <c r="E33" s="44"/>
      <c r="F33" s="43"/>
      <c r="G33" s="44"/>
      <c r="H33" s="43"/>
      <c r="I33" s="43"/>
      <c r="J33" s="43"/>
      <c r="K33" s="188"/>
      <c r="L33" s="187"/>
      <c r="M33" s="45"/>
      <c r="N33" s="187"/>
      <c r="O33" s="46"/>
      <c r="P33" s="43"/>
      <c r="Q33" s="47"/>
      <c r="R33" s="47"/>
      <c r="S33" s="45"/>
      <c r="T33" s="48"/>
      <c r="U33" s="49"/>
      <c r="V33" s="50"/>
      <c r="W33" s="48"/>
      <c r="X33" s="45"/>
      <c r="Y33" s="45"/>
      <c r="Z33" s="45"/>
      <c r="AA33" s="45"/>
      <c r="AB33" s="213"/>
      <c r="AC33" s="51"/>
    </row>
    <row r="34" spans="1:29" ht="15" customHeight="1" thickBot="1" x14ac:dyDescent="0.35">
      <c r="A34" s="169"/>
      <c r="B34" s="43"/>
      <c r="C34" s="43"/>
      <c r="D34" s="44"/>
      <c r="E34" s="44"/>
      <c r="F34" s="43"/>
      <c r="G34" s="44"/>
      <c r="H34" s="43"/>
      <c r="I34" s="43"/>
      <c r="J34" s="43"/>
      <c r="K34" s="188"/>
      <c r="L34" s="187"/>
      <c r="M34" s="45"/>
      <c r="N34" s="187"/>
      <c r="O34" s="46"/>
      <c r="P34" s="43"/>
      <c r="Q34" s="47"/>
      <c r="R34" s="47"/>
      <c r="S34" s="45"/>
      <c r="T34" s="48"/>
      <c r="U34" s="49"/>
      <c r="V34" s="50"/>
      <c r="W34" s="48"/>
      <c r="X34" s="45"/>
      <c r="Y34" s="45"/>
      <c r="Z34" s="45"/>
      <c r="AA34" s="45"/>
      <c r="AB34" s="213"/>
      <c r="AC34" s="51"/>
    </row>
    <row r="35" spans="1:29" ht="15" customHeight="1" thickBot="1" x14ac:dyDescent="0.35">
      <c r="A35" s="45"/>
      <c r="B35" s="43"/>
      <c r="C35" s="43"/>
      <c r="D35" s="44"/>
      <c r="E35" s="44"/>
      <c r="F35" s="43"/>
      <c r="G35" s="44"/>
      <c r="H35" s="43"/>
      <c r="I35" s="43"/>
      <c r="J35" s="43"/>
      <c r="K35" s="188"/>
      <c r="L35" s="187"/>
      <c r="M35" s="45"/>
      <c r="N35" s="187"/>
      <c r="O35" s="46"/>
      <c r="P35" s="43"/>
      <c r="Q35" s="47"/>
      <c r="R35" s="47"/>
      <c r="S35" s="45"/>
      <c r="T35" s="48"/>
      <c r="U35" s="49"/>
      <c r="V35" s="50"/>
      <c r="W35" s="48"/>
      <c r="X35" s="45"/>
      <c r="Y35" s="45"/>
      <c r="Z35" s="45"/>
      <c r="AA35" s="45"/>
      <c r="AB35" s="213"/>
      <c r="AC35" s="51"/>
    </row>
    <row r="36" spans="1:29" ht="15" customHeight="1" thickBot="1" x14ac:dyDescent="0.35">
      <c r="A36" s="54"/>
      <c r="B36" s="52"/>
      <c r="C36" s="52"/>
      <c r="D36" s="53"/>
      <c r="E36" s="53"/>
      <c r="F36" s="52"/>
      <c r="G36" s="53"/>
      <c r="H36" s="52"/>
      <c r="I36" s="52"/>
      <c r="J36" s="52"/>
      <c r="K36" s="189"/>
      <c r="L36" s="212"/>
      <c r="M36" s="54"/>
      <c r="N36" s="176"/>
      <c r="O36" s="55"/>
      <c r="P36" s="52"/>
      <c r="Q36" s="56"/>
      <c r="R36" s="56"/>
      <c r="S36" s="54"/>
      <c r="T36" s="57"/>
      <c r="U36" s="58"/>
      <c r="V36" s="59"/>
      <c r="W36" s="57"/>
      <c r="X36" s="54"/>
      <c r="Y36" s="54"/>
      <c r="Z36" s="54"/>
      <c r="AA36" s="54"/>
      <c r="AB36" s="214"/>
      <c r="AC36" s="60"/>
    </row>
    <row r="41" spans="1:29" x14ac:dyDescent="0.3">
      <c r="A41" t="s">
        <v>236</v>
      </c>
    </row>
    <row r="43" spans="1:29" x14ac:dyDescent="0.3">
      <c r="A43" t="s">
        <v>237</v>
      </c>
    </row>
    <row r="45" spans="1:29" x14ac:dyDescent="0.3">
      <c r="A45" t="s">
        <v>238</v>
      </c>
    </row>
  </sheetData>
  <mergeCells count="33">
    <mergeCell ref="U12:U13"/>
    <mergeCell ref="O13:P13"/>
    <mergeCell ref="AC12:AC14"/>
    <mergeCell ref="Q12:Q14"/>
    <mergeCell ref="R12:R13"/>
    <mergeCell ref="S12:S14"/>
    <mergeCell ref="V12:V14"/>
    <mergeCell ref="W12:Z13"/>
    <mergeCell ref="AA12:AA14"/>
    <mergeCell ref="AB12:AB14"/>
    <mergeCell ref="T12:T13"/>
    <mergeCell ref="D13:D14"/>
    <mergeCell ref="E13:E14"/>
    <mergeCell ref="F13:G13"/>
    <mergeCell ref="H13:H14"/>
    <mergeCell ref="I13:J13"/>
    <mergeCell ref="D12:P12"/>
    <mergeCell ref="K13:K14"/>
    <mergeCell ref="L13:L14"/>
    <mergeCell ref="M13:M14"/>
    <mergeCell ref="N13:N14"/>
    <mergeCell ref="B8:C8"/>
    <mergeCell ref="B9:C9"/>
    <mergeCell ref="B10:C10"/>
    <mergeCell ref="A12:A14"/>
    <mergeCell ref="B12:B14"/>
    <mergeCell ref="C12:C14"/>
    <mergeCell ref="B7:C7"/>
    <mergeCell ref="B2:R2"/>
    <mergeCell ref="B3:R3"/>
    <mergeCell ref="B4:C4"/>
    <mergeCell ref="B5:C5"/>
    <mergeCell ref="B6:C6"/>
  </mergeCells>
  <phoneticPr fontId="18" type="noConversion"/>
  <dataValidations count="24">
    <dataValidation allowBlank="1" showInputMessage="1" showErrorMessage="1" promptTitle="Подсказка:" prompt="В случае, если проведение закупки планируется на официальной Электронной торговой площадке Государственной корпорации «Ростех» и ОАО «АК «Транснефть» (www.etprf.ru)  в данном поле указывается сокращение: etprf" sqref="S12:S14"/>
    <dataValidation allowBlank="1" showInputMessage="1" showErrorMessage="1" promptTitle="Пример:" prompt="45000000000 Москва_x000a_70000000000 Тульская область" sqref="I13:J13"/>
    <dataValidation allowBlank="1" showInputMessage="1" showErrorMessage="1" promptTitle="Подсказка:" prompt="Выбрать из выпадающего списка пункт Единого положения, на основании которого проводится закупка у единственного поставщика или указать: Не применимо._x000a__x000a_Перечень пунктов приведен во вкладке &quot;Справочно&quot;." sqref="W14"/>
    <dataValidation allowBlank="1" showInputMessage="1" showErrorMessage="1" promptTitle="Подсказка:" prompt="Выбрать из выпадающего списка или заполнить вручную._x000a__x000a_Перечень сокращений с расшифровками приведен во вкладке &quot;Справочно&quot;." sqref="V12:V14"/>
    <dataValidation allowBlank="1" showInputMessage="1" showErrorMessage="1" promptTitle="Подсказка:" prompt="Указывается перечень поставщиков, выбранных по результатам квалификационного отбора и/или для закрытых закупок." sqref="U14"/>
    <dataValidation allowBlank="1" showInputMessage="1" showErrorMessage="1" promptTitle="Подсказка:" prompt="Указать индивидуальный номер закупки (квалификационного отбора для серии закупок), по результатам которой проводится лот._x000a__x000a_Или указать: Не применимо" sqref="T14"/>
    <dataValidation allowBlank="1" showInputMessage="1" showErrorMessage="1" promptTitle="Пример:" prompt="Декабрь 2015" sqref="P14"/>
    <dataValidation allowBlank="1" showInputMessage="1" showErrorMessage="1" promptTitle="Пример:" prompt="Январь 2015" sqref="O14"/>
    <dataValidation allowBlank="1" showInputMessage="1" showErrorMessage="1" promptTitle="Подсказка:" prompt="Способ закупки выбирается из всплывающего списка или заполняется вручную" sqref="Q12:Q14"/>
    <dataValidation allowBlank="1" showInputMessage="1" showErrorMessage="1" promptTitle="Подсказка:" prompt="Пересчет на рубли осуществляется по курсу ЦБ РФ, установленному на день формирования НМЦ_x000a__x000a_Сведения о курсе пересчета указываются в столбце &quot;Примечание&quot;" sqref="L13:L14"/>
    <dataValidation allowBlank="1" showInputMessage="1" showErrorMessage="1" promptTitle="Пример:" prompt="Москва_x000a__x000a_Тульская область" sqref="J14"/>
    <dataValidation allowBlank="1" showInputMessage="1" showErrorMessage="1" promptTitle="Пример: " prompt="45000000000_x000a_для Москвы_x000a__x000a_70000000000_x000a_для Тульской области" sqref="I14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H13:H14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G14"/>
    <dataValidation allowBlank="1" showInputMessage="1" showErrorMessage="1" promptTitle="Пример: 166" prompt="_x000a_*При отсутствии кода и наименования единицы изменения, предусмотренного ОКЕИ в соответствующем поле указать:_x000a__x000a_Не применимо" sqref="F14"/>
    <dataValidation allowBlank="1" showInputMessage="1" showErrorMessage="1" promptTitle="Пример: F 4560234" prompt="Для газоснабжения" sqref="C12:C14"/>
    <dataValidation allowBlank="1" showInputMessage="1" showErrorMessage="1" promptTitle="Подсказка:" prompt="Предмет договора должен полно и четко описывать закупаемую продукцию._x000a__x000a_Примеры:_x000a_01-001-00001 Поставка канцелярских товаров_x000a__x000a_01-001-00002 Выполнение работ по строительству объекта &quot;...&quot;_x000a__x000a_01-001-00003 Оказание услуг по проведению конференции" sqref="D13:D14"/>
    <dataValidation allowBlank="1" showInputMessage="1" showErrorMessage="1" promptTitle="Пример: М.71.12.11 или 71.12.11" prompt="Для разработки проектов тепло-, водо-, газоснабжения" sqref="B12:B14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E13:E14"/>
    <dataValidation allowBlank="1" showInputMessage="1" showErrorMessage="1" promptTitle="Пример:" prompt="1 234 567,89 Российских рублей_x000a__x000a_2 000 000,00 долларов США_x000a__x000a_3 000 000,30 евро" sqref="K13:K14"/>
    <dataValidation allowBlank="1" showInputMessage="1" showErrorMessage="1" errorTitle="Ошибка ввода" error="Основание должно быть выбрано из выпадающего списка пунктов Положения о закупках" sqref="X16:X36"/>
    <dataValidation allowBlank="1" showInputMessage="1" showErrorMessage="1" errorTitle="Ошибка ввода" error="Необходимо выбрать из выпадающего списка" sqref="T16:U36"/>
    <dataValidation type="date" allowBlank="1" showInputMessage="1" showErrorMessage="1" errorTitle="Ошибка ввода" error="Дата должна быть в формате: &quot;Месяц год&quot;._x000a__x000a_Пример: Январь 2015" sqref="O16:P36">
      <formula1>1</formula1>
      <formula2>2958465</formula2>
    </dataValidation>
    <dataValidation allowBlank="1" showInputMessage="1" showErrorMessage="1" errorTitle="Ошибка ввода" error="Необходимо выбрать наименование из выпадающего списка" sqref="AB16:AB36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79"/>
  <sheetViews>
    <sheetView topLeftCell="A16" zoomScale="85" zoomScaleNormal="85" workbookViewId="0">
      <selection activeCell="F40" sqref="F40"/>
    </sheetView>
  </sheetViews>
  <sheetFormatPr defaultColWidth="9.109375" defaultRowHeight="13.8" x14ac:dyDescent="0.3"/>
  <cols>
    <col min="1" max="1" width="32.6640625" style="65" customWidth="1"/>
    <col min="2" max="2" width="11.5546875" style="65" bestFit="1" customWidth="1"/>
    <col min="3" max="3" width="12.33203125" style="65" customWidth="1"/>
    <col min="4" max="4" width="18.6640625" style="65" customWidth="1"/>
    <col min="5" max="5" width="13.88671875" style="65" customWidth="1"/>
    <col min="6" max="6" width="9.109375" style="65"/>
    <col min="7" max="38" width="10.5546875" style="65" customWidth="1"/>
    <col min="39" max="16384" width="9.109375" style="65"/>
  </cols>
  <sheetData>
    <row r="2" spans="1:38" ht="13.5" customHeight="1" x14ac:dyDescent="0.3">
      <c r="A2" s="758" t="s">
        <v>329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</row>
    <row r="3" spans="1:38" ht="15.75" customHeight="1" thickBot="1" x14ac:dyDescent="0.35">
      <c r="A3" s="14"/>
      <c r="B3" s="14"/>
      <c r="C3" s="14"/>
      <c r="F3" s="453" t="s">
        <v>561</v>
      </c>
      <c r="G3" s="456">
        <v>2016</v>
      </c>
      <c r="H3" s="455" t="s">
        <v>562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38" x14ac:dyDescent="0.3">
      <c r="A4" s="6" t="s">
        <v>206</v>
      </c>
      <c r="B4" s="774" t="str">
        <f>РПЗ!B4</f>
        <v>АО "МРТИ РАН"</v>
      </c>
      <c r="C4" s="775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38" x14ac:dyDescent="0.3">
      <c r="A5" s="7" t="s">
        <v>207</v>
      </c>
      <c r="B5" s="772" t="str">
        <f>РПЗ!B5</f>
        <v>117519,г.Москва, Варшавское ш., д.132</v>
      </c>
      <c r="C5" s="773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</row>
    <row r="6" spans="1:38" x14ac:dyDescent="0.3">
      <c r="A6" s="7" t="s">
        <v>208</v>
      </c>
      <c r="B6" s="772">
        <f>РПЗ!B6</f>
        <v>0</v>
      </c>
      <c r="C6" s="773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</row>
    <row r="7" spans="1:38" x14ac:dyDescent="0.3">
      <c r="A7" s="7" t="s">
        <v>209</v>
      </c>
      <c r="B7" s="772" t="str">
        <f>РПЗ!B7</f>
        <v>PavlenkoVV@mrtiran.ru</v>
      </c>
      <c r="C7" s="773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</row>
    <row r="8" spans="1:38" x14ac:dyDescent="0.3">
      <c r="A8" s="7" t="s">
        <v>210</v>
      </c>
      <c r="B8" s="772">
        <f>РПЗ!B8</f>
        <v>7726700037</v>
      </c>
      <c r="C8" s="773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</row>
    <row r="9" spans="1:38" x14ac:dyDescent="0.3">
      <c r="A9" s="7" t="s">
        <v>211</v>
      </c>
      <c r="B9" s="772">
        <f>РПЗ!B9</f>
        <v>772601001</v>
      </c>
      <c r="C9" s="773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</row>
    <row r="10" spans="1:38" ht="14.4" thickBot="1" x14ac:dyDescent="0.35">
      <c r="A10" s="8" t="s">
        <v>212</v>
      </c>
      <c r="B10" s="776">
        <f>РПЗ!B10</f>
        <v>45000000000</v>
      </c>
      <c r="C10" s="777"/>
    </row>
    <row r="11" spans="1:38" ht="14.4" thickBot="1" x14ac:dyDescent="0.35">
      <c r="A11" s="31"/>
      <c r="B11" s="263"/>
      <c r="C11" s="263"/>
    </row>
    <row r="12" spans="1:38" ht="42" thickBot="1" x14ac:dyDescent="0.35">
      <c r="B12" s="79" t="s">
        <v>332</v>
      </c>
      <c r="C12" s="103" t="s">
        <v>331</v>
      </c>
      <c r="D12" s="83" t="s">
        <v>333</v>
      </c>
      <c r="E12" s="104" t="s">
        <v>331</v>
      </c>
      <c r="G12" s="797" t="s">
        <v>537</v>
      </c>
      <c r="H12" s="798"/>
      <c r="I12" s="798"/>
      <c r="J12" s="798"/>
      <c r="K12" s="798"/>
      <c r="L12" s="798"/>
      <c r="M12" s="798"/>
      <c r="N12" s="799"/>
      <c r="O12" s="785" t="s">
        <v>538</v>
      </c>
      <c r="P12" s="786"/>
      <c r="Q12" s="786"/>
      <c r="R12" s="786"/>
      <c r="S12" s="786"/>
      <c r="T12" s="786"/>
      <c r="U12" s="786"/>
      <c r="V12" s="787"/>
      <c r="W12" s="803" t="s">
        <v>539</v>
      </c>
      <c r="X12" s="804"/>
      <c r="Y12" s="804"/>
      <c r="Z12" s="804"/>
      <c r="AA12" s="804"/>
      <c r="AB12" s="804"/>
      <c r="AC12" s="804"/>
      <c r="AD12" s="805"/>
      <c r="AE12" s="791" t="s">
        <v>540</v>
      </c>
      <c r="AF12" s="792"/>
      <c r="AG12" s="792"/>
      <c r="AH12" s="792"/>
      <c r="AI12" s="792"/>
      <c r="AJ12" s="792"/>
      <c r="AK12" s="792"/>
      <c r="AL12" s="793"/>
    </row>
    <row r="13" spans="1:38" ht="15.75" customHeight="1" thickBot="1" x14ac:dyDescent="0.35">
      <c r="B13" s="105">
        <f>SUM(B16:B35)+B38</f>
        <v>60</v>
      </c>
      <c r="C13" s="106">
        <v>1</v>
      </c>
      <c r="D13" s="197">
        <f>SUM(РПЗ!$L:$L)</f>
        <v>83427575.200000003</v>
      </c>
      <c r="E13" s="107">
        <v>1</v>
      </c>
      <c r="G13" s="800"/>
      <c r="H13" s="801"/>
      <c r="I13" s="801"/>
      <c r="J13" s="801"/>
      <c r="K13" s="801"/>
      <c r="L13" s="801"/>
      <c r="M13" s="801"/>
      <c r="N13" s="802"/>
      <c r="O13" s="788"/>
      <c r="P13" s="789"/>
      <c r="Q13" s="789"/>
      <c r="R13" s="789"/>
      <c r="S13" s="789"/>
      <c r="T13" s="789"/>
      <c r="U13" s="789"/>
      <c r="V13" s="790"/>
      <c r="W13" s="806"/>
      <c r="X13" s="807"/>
      <c r="Y13" s="807"/>
      <c r="Z13" s="807"/>
      <c r="AA13" s="807"/>
      <c r="AB13" s="807"/>
      <c r="AC13" s="807"/>
      <c r="AD13" s="808"/>
      <c r="AE13" s="794"/>
      <c r="AF13" s="795"/>
      <c r="AG13" s="795"/>
      <c r="AH13" s="795"/>
      <c r="AI13" s="795"/>
      <c r="AJ13" s="795"/>
      <c r="AK13" s="795"/>
      <c r="AL13" s="796"/>
    </row>
    <row r="14" spans="1:38" ht="18.75" customHeight="1" thickBot="1" x14ac:dyDescent="0.35">
      <c r="G14" s="778" t="str">
        <f>CONCATENATE(Справочно!$I3,ПП!$G$3)</f>
        <v>Январь 2016</v>
      </c>
      <c r="H14" s="779"/>
      <c r="I14" s="778" t="str">
        <f>CONCATENATE(Справочно!$I4,ПП!$G$3)</f>
        <v>Февраль 2016</v>
      </c>
      <c r="J14" s="779"/>
      <c r="K14" s="778" t="str">
        <f>CONCATENATE(Справочно!$I5,ПП!$G$3)</f>
        <v>Март 2016</v>
      </c>
      <c r="L14" s="779"/>
      <c r="M14" s="780" t="s">
        <v>541</v>
      </c>
      <c r="N14" s="780"/>
      <c r="O14" s="778" t="str">
        <f>CONCATENATE(Справочно!$I6,ПП!$G$3)</f>
        <v>Апрель 2016</v>
      </c>
      <c r="P14" s="779"/>
      <c r="Q14" s="778" t="str">
        <f>CONCATENATE(Справочно!$I7,ПП!$G$3)</f>
        <v>Май 2016</v>
      </c>
      <c r="R14" s="779"/>
      <c r="S14" s="778" t="str">
        <f>CONCATENATE(Справочно!$I8,ПП!$G$3)</f>
        <v>Июнь 2016</v>
      </c>
      <c r="T14" s="779"/>
      <c r="U14" s="780" t="s">
        <v>542</v>
      </c>
      <c r="V14" s="780"/>
      <c r="W14" s="778" t="str">
        <f>CONCATENATE(Справочно!$I9,ПП!$G$3)</f>
        <v>Июль 2016</v>
      </c>
      <c r="X14" s="779"/>
      <c r="Y14" s="778" t="str">
        <f>CONCATENATE(Справочно!$I10,ПП!$G$3)</f>
        <v>Август 2016</v>
      </c>
      <c r="Z14" s="779"/>
      <c r="AA14" s="778" t="str">
        <f>CONCATENATE(Справочно!$I11,ПП!$G$3)</f>
        <v>Сентябрь 2016</v>
      </c>
      <c r="AB14" s="779"/>
      <c r="AC14" s="780" t="s">
        <v>543</v>
      </c>
      <c r="AD14" s="780"/>
      <c r="AE14" s="778" t="str">
        <f>CONCATENATE(Справочно!$I12,ПП!$G$3)</f>
        <v>Октябрь 2016</v>
      </c>
      <c r="AF14" s="779"/>
      <c r="AG14" s="778" t="str">
        <f>CONCATENATE(Справочно!$I13,ПП!$G$3)</f>
        <v>Ноябрь 2016</v>
      </c>
      <c r="AH14" s="779"/>
      <c r="AI14" s="778" t="str">
        <f>CONCATENATE(Справочно!$I14,ПП!$G$3)</f>
        <v>Декабрь 2016</v>
      </c>
      <c r="AJ14" s="779"/>
      <c r="AK14" s="780" t="s">
        <v>544</v>
      </c>
      <c r="AL14" s="780"/>
    </row>
    <row r="15" spans="1:38" ht="28.2" thickBot="1" x14ac:dyDescent="0.35">
      <c r="A15" s="78" t="s">
        <v>216</v>
      </c>
      <c r="B15" s="79" t="s">
        <v>547</v>
      </c>
      <c r="C15" s="80" t="s">
        <v>464</v>
      </c>
      <c r="D15" s="79" t="s">
        <v>546</v>
      </c>
      <c r="E15" s="80" t="s">
        <v>466</v>
      </c>
      <c r="G15" s="270" t="s">
        <v>547</v>
      </c>
      <c r="H15" s="271" t="s">
        <v>546</v>
      </c>
      <c r="I15" s="271" t="s">
        <v>547</v>
      </c>
      <c r="J15" s="271" t="s">
        <v>546</v>
      </c>
      <c r="K15" s="271" t="s">
        <v>547</v>
      </c>
      <c r="L15" s="406" t="s">
        <v>546</v>
      </c>
      <c r="M15" s="153" t="s">
        <v>547</v>
      </c>
      <c r="N15" s="153" t="s">
        <v>546</v>
      </c>
      <c r="O15" s="270" t="s">
        <v>547</v>
      </c>
      <c r="P15" s="271" t="s">
        <v>546</v>
      </c>
      <c r="Q15" s="271" t="s">
        <v>547</v>
      </c>
      <c r="R15" s="271" t="s">
        <v>546</v>
      </c>
      <c r="S15" s="271" t="s">
        <v>547</v>
      </c>
      <c r="T15" s="406" t="s">
        <v>546</v>
      </c>
      <c r="U15" s="153" t="s">
        <v>547</v>
      </c>
      <c r="V15" s="153" t="s">
        <v>546</v>
      </c>
      <c r="W15" s="270" t="s">
        <v>547</v>
      </c>
      <c r="X15" s="271" t="s">
        <v>546</v>
      </c>
      <c r="Y15" s="271" t="s">
        <v>547</v>
      </c>
      <c r="Z15" s="271" t="s">
        <v>546</v>
      </c>
      <c r="AA15" s="271" t="s">
        <v>547</v>
      </c>
      <c r="AB15" s="406" t="s">
        <v>546</v>
      </c>
      <c r="AC15" s="153" t="s">
        <v>547</v>
      </c>
      <c r="AD15" s="153" t="s">
        <v>546</v>
      </c>
      <c r="AE15" s="270" t="s">
        <v>547</v>
      </c>
      <c r="AF15" s="271" t="s">
        <v>546</v>
      </c>
      <c r="AG15" s="271" t="s">
        <v>547</v>
      </c>
      <c r="AH15" s="271" t="s">
        <v>546</v>
      </c>
      <c r="AI15" s="271" t="s">
        <v>547</v>
      </c>
      <c r="AJ15" s="406" t="s">
        <v>546</v>
      </c>
      <c r="AK15" s="153" t="s">
        <v>547</v>
      </c>
      <c r="AL15" s="153" t="s">
        <v>546</v>
      </c>
    </row>
    <row r="16" spans="1:38" ht="14.4" thickBot="1" x14ac:dyDescent="0.35">
      <c r="A16" s="118" t="s">
        <v>314</v>
      </c>
      <c r="B16" s="99">
        <f>COUNTIF(РПЗ!$Q:$Q,Справочно!$C12)</f>
        <v>2</v>
      </c>
      <c r="C16" s="150">
        <f t="shared" ref="C16:C35" si="0">$B16/$B$13</f>
        <v>3.3333333333333333E-2</v>
      </c>
      <c r="D16" s="190">
        <f>SUMIF(РПЗ!$Q:$Q,Справочно!$C12,РПЗ!$L:$L)</f>
        <v>835800.2</v>
      </c>
      <c r="E16" s="177">
        <f t="shared" ref="E16:E35" si="1">D16/$D$40</f>
        <v>1.0018272711346882E-2</v>
      </c>
      <c r="G16" s="283">
        <f>COUNTIFS(РПЗ!$Q:$Q,Справочно!$C12,РПЗ!$O:$O,ПП!$G$14)</f>
        <v>0</v>
      </c>
      <c r="H16" s="284">
        <f>SUMIFS(РПЗ!$L:$L,РПЗ!$Q:$Q,Справочно!$C12,РПЗ!$O:$O,$G$14)</f>
        <v>0</v>
      </c>
      <c r="I16" s="285">
        <f>COUNTIFS(РПЗ!$Q:$Q,Справочно!$C12,РПЗ!$O:$O,ПП!$I$14)</f>
        <v>1</v>
      </c>
      <c r="J16" s="284">
        <f>SUMIFS(РПЗ!$L:$L,РПЗ!$Q:$Q,Справочно!$C12,РПЗ!$O:$O,$I$14)</f>
        <v>835800.2</v>
      </c>
      <c r="K16" s="285">
        <f>COUNTIFS(РПЗ!$Q:$Q,Справочно!$C12,РПЗ!$O:$O,ПП!$K$14)</f>
        <v>0</v>
      </c>
      <c r="L16" s="407">
        <f>SUMIFS(РПЗ!$L:$L,РПЗ!$Q:$Q,Справочно!$C12,РПЗ!$O:$O,$K$14)</f>
        <v>0</v>
      </c>
      <c r="M16" s="411">
        <f>SUM($G16,$I16,$K16)</f>
        <v>1</v>
      </c>
      <c r="N16" s="350">
        <f>SUM($H16,$J16,$L16)</f>
        <v>835800.2</v>
      </c>
      <c r="O16" s="293">
        <f>COUNTIFS(РПЗ!$Q:$Q,Справочно!$C12,РПЗ!$O:$O,ПП!$O$14)</f>
        <v>0</v>
      </c>
      <c r="P16" s="294">
        <f>SUMIFS(РПЗ!$L:$L,РПЗ!$Q:$Q,Справочно!$C12,РПЗ!$O:$O,$O$14)</f>
        <v>0</v>
      </c>
      <c r="Q16" s="295">
        <f>COUNTIFS(РПЗ!$Q:$Q,Справочно!$C12,РПЗ!$O:$O,ПП!$Q$14)</f>
        <v>0</v>
      </c>
      <c r="R16" s="294">
        <f>SUMIFS(РПЗ!$L:$L,РПЗ!$Q:$Q,Справочно!$C12,РПЗ!$O:$O,$Q$14)</f>
        <v>0</v>
      </c>
      <c r="S16" s="295">
        <f>COUNTIFS(РПЗ!$Q:$Q,Справочно!$C12,РПЗ!$O:$O,ПП!$S$14)</f>
        <v>0</v>
      </c>
      <c r="T16" s="296">
        <f>SUMIFS(РПЗ!$L:$L,РПЗ!$Q:$Q,Справочно!$C12,РПЗ!$O:$O,$S$14)</f>
        <v>0</v>
      </c>
      <c r="U16" s="423">
        <f>SUM($O16,$Q16,$S16)</f>
        <v>0</v>
      </c>
      <c r="V16" s="395">
        <f>SUM($P16,$R16,$T16)</f>
        <v>0</v>
      </c>
      <c r="W16" s="277">
        <f>COUNTIFS(РПЗ!$Q:$Q,Справочно!$C12,РПЗ!$O:$O,ПП!$W$14)</f>
        <v>0</v>
      </c>
      <c r="X16" s="278">
        <f>SUMIFS(РПЗ!$L:$L,РПЗ!$Q:$Q,Справочно!$C12,РПЗ!$O:$O,$W$14)</f>
        <v>0</v>
      </c>
      <c r="Y16" s="279">
        <f>COUNTIFS(РПЗ!$Q:$Q,Справочно!$C12,РПЗ!$O:$O,ПП!$Y$14)</f>
        <v>0</v>
      </c>
      <c r="Z16" s="278">
        <f>SUMIFS(РПЗ!$L:$L,РПЗ!$Q:$Q,Справочно!$C12,РПЗ!$O:$O,$Y$14)</f>
        <v>0</v>
      </c>
      <c r="AA16" s="279">
        <f>COUNTIFS(РПЗ!$Q:$Q,Справочно!$C12,РПЗ!$O:$O,ПП!$AA$14)</f>
        <v>0</v>
      </c>
      <c r="AB16" s="428">
        <f>SUMIFS(РПЗ!$L:$L,РПЗ!$Q:$Q,Справочно!$C12,РПЗ!$O:$O,$AA$14)</f>
        <v>0</v>
      </c>
      <c r="AC16" s="429">
        <f>SUM($W16,$Y16,$AA16)</f>
        <v>0</v>
      </c>
      <c r="AD16" s="374">
        <f>SUM($X16,$Z16,$AB16)</f>
        <v>0</v>
      </c>
      <c r="AE16" s="299">
        <f>COUNTIFS(РПЗ!$Q:$Q,Справочно!$C12,РПЗ!$O:$O,ПП!$AE$14)</f>
        <v>0</v>
      </c>
      <c r="AF16" s="300">
        <f>SUMIFS(РПЗ!$L:$L,РПЗ!$Q:$Q,Справочно!$C12,РПЗ!$O:$O,$AE$14)</f>
        <v>0</v>
      </c>
      <c r="AG16" s="301">
        <f>COUNTIFS(РПЗ!$Q:$Q,Справочно!$C12,РПЗ!$O:$O,ПП!$AG$14)</f>
        <v>0</v>
      </c>
      <c r="AH16" s="300">
        <f>SUMIFS(РПЗ!$L:$L,РПЗ!$Q:$Q,Справочно!$C12,РПЗ!$O:$O,$AG$14)</f>
        <v>0</v>
      </c>
      <c r="AI16" s="301">
        <f>COUNTIFS(РПЗ!$Q:$Q,Справочно!$C12,РПЗ!$O:$O,ПП!$AI$14)</f>
        <v>0</v>
      </c>
      <c r="AJ16" s="440">
        <f>SUMIFS(РПЗ!$L:$L,РПЗ!$Q:$Q,Справочно!$C12,РПЗ!$O:$O,$AI$14)</f>
        <v>0</v>
      </c>
      <c r="AK16" s="441">
        <f>SUM($AE16,$AG16,$AI16)</f>
        <v>0</v>
      </c>
      <c r="AL16" s="367">
        <f>SUM($AF16,$AH16,$AJ16)</f>
        <v>0</v>
      </c>
    </row>
    <row r="17" spans="1:38" ht="14.4" thickBot="1" x14ac:dyDescent="0.35">
      <c r="A17" s="119" t="s">
        <v>473</v>
      </c>
      <c r="B17" s="99">
        <f>COUNTIF(РПЗ!$Q:$Q,Справочно!$C13)</f>
        <v>0</v>
      </c>
      <c r="C17" s="150">
        <f t="shared" si="0"/>
        <v>0</v>
      </c>
      <c r="D17" s="191">
        <f>SUMIF(РПЗ!$Q:$Q,Справочно!$C13,РПЗ!$L:$L)</f>
        <v>0</v>
      </c>
      <c r="E17" s="177">
        <f t="shared" si="1"/>
        <v>0</v>
      </c>
      <c r="G17" s="286">
        <f>COUNTIFS(РПЗ!$Q:$Q,Справочно!$C13,РПЗ!$O:$O,ПП!$G$14)</f>
        <v>0</v>
      </c>
      <c r="H17" s="287">
        <f>SUMIFS(РПЗ!$L:$L,РПЗ!$Q:$Q,Справочно!$C13,РПЗ!$O:$O,$G$14)</f>
        <v>0</v>
      </c>
      <c r="I17" s="288">
        <f>COUNTIFS(РПЗ!$Q:$Q,Справочно!$C13,РПЗ!$O:$O,ПП!$I$14)</f>
        <v>0</v>
      </c>
      <c r="J17" s="287">
        <f>SUMIFS(РПЗ!$L:$L,РПЗ!$Q:$Q,Справочно!$C13,РПЗ!$O:$O,$I$14)</f>
        <v>0</v>
      </c>
      <c r="K17" s="288">
        <f>COUNTIFS(РПЗ!$Q:$Q,Справочно!$C13,РПЗ!$O:$O,ПП!$K$14)</f>
        <v>0</v>
      </c>
      <c r="L17" s="408">
        <f>SUMIFS(РПЗ!$L:$L,РПЗ!$Q:$Q,Справочно!$C13,РПЗ!$O:$O,$K$14)</f>
        <v>0</v>
      </c>
      <c r="M17" s="411">
        <f t="shared" ref="M17:M35" si="2">SUM($G17,$I17,$K17)</f>
        <v>0</v>
      </c>
      <c r="N17" s="350">
        <f t="shared" ref="N17:N35" si="3">SUM($H17,$J17,$L17)</f>
        <v>0</v>
      </c>
      <c r="O17" s="293">
        <f>COUNTIFS(РПЗ!$Q:$Q,Справочно!$C13,РПЗ!$O:$O,ПП!$O$14)</f>
        <v>0</v>
      </c>
      <c r="P17" s="294">
        <f>SUMIFS(РПЗ!$L:$L,РПЗ!$Q:$Q,Справочно!$C13,РПЗ!$O:$O,$O$14)</f>
        <v>0</v>
      </c>
      <c r="Q17" s="295">
        <f>COUNTIFS(РПЗ!$Q:$Q,Справочно!$C13,РПЗ!$O:$O,ПП!$Q$14)</f>
        <v>0</v>
      </c>
      <c r="R17" s="294">
        <f>SUMIFS(РПЗ!$L:$L,РПЗ!$Q:$Q,Справочно!$C13,РПЗ!$O:$O,$Q$14)</f>
        <v>0</v>
      </c>
      <c r="S17" s="295">
        <f>COUNTIFS(РПЗ!$Q:$Q,Справочно!$C13,РПЗ!$O:$O,ПП!$S$14)</f>
        <v>0</v>
      </c>
      <c r="T17" s="296">
        <f>SUMIFS(РПЗ!$L:$L,РПЗ!$Q:$Q,Справочно!$C13,РПЗ!$O:$O,$S$14)</f>
        <v>0</v>
      </c>
      <c r="U17" s="423">
        <f t="shared" ref="U17:U35" si="4">SUM($O17,$Q17,$S17)</f>
        <v>0</v>
      </c>
      <c r="V17" s="395">
        <f t="shared" ref="V17:V35" si="5">SUM($P17,$R17,$T17)</f>
        <v>0</v>
      </c>
      <c r="W17" s="277">
        <f>COUNTIFS(РПЗ!$Q:$Q,Справочно!$C13,РПЗ!$O:$O,ПП!$W$14)</f>
        <v>0</v>
      </c>
      <c r="X17" s="278">
        <f>SUMIFS(РПЗ!$L:$L,РПЗ!$Q:$Q,Справочно!$C13,РПЗ!$O:$O,$W$14)</f>
        <v>0</v>
      </c>
      <c r="Y17" s="279">
        <f>COUNTIFS(РПЗ!$Q:$Q,Справочно!$C13,РПЗ!$O:$O,ПП!$Y$14)</f>
        <v>0</v>
      </c>
      <c r="Z17" s="278">
        <f>SUMIFS(РПЗ!$L:$L,РПЗ!$Q:$Q,Справочно!$C13,РПЗ!$O:$O,$Y$14)</f>
        <v>0</v>
      </c>
      <c r="AA17" s="279">
        <f>COUNTIFS(РПЗ!$Q:$Q,Справочно!$C13,РПЗ!$O:$O,ПП!$AA$14)</f>
        <v>0</v>
      </c>
      <c r="AB17" s="428">
        <f>SUMIFS(РПЗ!$L:$L,РПЗ!$Q:$Q,Справочно!$C13,РПЗ!$O:$O,$AA$14)</f>
        <v>0</v>
      </c>
      <c r="AC17" s="429">
        <f t="shared" ref="AC17:AC35" si="6">SUM($W17,$Y17,$AA17)</f>
        <v>0</v>
      </c>
      <c r="AD17" s="374">
        <f t="shared" ref="AD17:AD35" si="7">SUM($X17,$Z17,$AB17)</f>
        <v>0</v>
      </c>
      <c r="AE17" s="299">
        <f>COUNTIFS(РПЗ!$Q:$Q,Справочно!$C13,РПЗ!$O:$O,ПП!$AE$14)</f>
        <v>0</v>
      </c>
      <c r="AF17" s="300">
        <f>SUMIFS(РПЗ!$L:$L,РПЗ!$Q:$Q,Справочно!$C13,РПЗ!$O:$O,$AE$14)</f>
        <v>0</v>
      </c>
      <c r="AG17" s="301">
        <f>COUNTIFS(РПЗ!$Q:$Q,Справочно!$C13,РПЗ!$O:$O,ПП!$AG$14)</f>
        <v>0</v>
      </c>
      <c r="AH17" s="300">
        <f>SUMIFS(РПЗ!$L:$L,РПЗ!$Q:$Q,Справочно!$C13,РПЗ!$O:$O,$AG$14)</f>
        <v>0</v>
      </c>
      <c r="AI17" s="301">
        <f>COUNTIFS(РПЗ!$Q:$Q,Справочно!$C13,РПЗ!$O:$O,ПП!$AI$14)</f>
        <v>0</v>
      </c>
      <c r="AJ17" s="440">
        <f>SUMIFS(РПЗ!$L:$L,РПЗ!$Q:$Q,Справочно!$C13,РПЗ!$O:$O,$AI$14)</f>
        <v>0</v>
      </c>
      <c r="AK17" s="441">
        <f t="shared" ref="AK17:AK35" si="8">SUM($AE17,$AG17,$AI17)</f>
        <v>0</v>
      </c>
      <c r="AL17" s="367">
        <f t="shared" ref="AL17:AL35" si="9">SUM($AF17,$AH17,$AJ17)</f>
        <v>0</v>
      </c>
    </row>
    <row r="18" spans="1:38" ht="12.75" customHeight="1" thickBot="1" x14ac:dyDescent="0.35">
      <c r="A18" s="119" t="s">
        <v>316</v>
      </c>
      <c r="B18" s="99">
        <f>COUNTIF(РПЗ!$Q:$Q,Справочно!$C14)</f>
        <v>0</v>
      </c>
      <c r="C18" s="150">
        <f t="shared" si="0"/>
        <v>0</v>
      </c>
      <c r="D18" s="191">
        <f>SUMIF(РПЗ!$Q:$Q,Справочно!$C14,РПЗ!$L:$L)</f>
        <v>0</v>
      </c>
      <c r="E18" s="177">
        <f t="shared" si="1"/>
        <v>0</v>
      </c>
      <c r="G18" s="286">
        <f>COUNTIFS(РПЗ!$Q:$Q,Справочно!$C14,РПЗ!$O:$O,ПП!$G$14)</f>
        <v>0</v>
      </c>
      <c r="H18" s="287">
        <f>SUMIFS(РПЗ!$L:$L,РПЗ!$Q:$Q,Справочно!$C14,РПЗ!$O:$O,$G$14)</f>
        <v>0</v>
      </c>
      <c r="I18" s="288">
        <f>COUNTIFS(РПЗ!$Q:$Q,Справочно!$C14,РПЗ!$O:$O,ПП!$I$14)</f>
        <v>0</v>
      </c>
      <c r="J18" s="287">
        <f>SUMIFS(РПЗ!$L:$L,РПЗ!$Q:$Q,Справочно!$C14,РПЗ!$O:$O,$I$14)</f>
        <v>0</v>
      </c>
      <c r="K18" s="288">
        <f>COUNTIFS(РПЗ!$Q:$Q,Справочно!$C14,РПЗ!$O:$O,ПП!$K$14)</f>
        <v>0</v>
      </c>
      <c r="L18" s="408">
        <f>SUMIFS(РПЗ!$L:$L,РПЗ!$Q:$Q,Справочно!$C14,РПЗ!$O:$O,$K$14)</f>
        <v>0</v>
      </c>
      <c r="M18" s="411">
        <f t="shared" si="2"/>
        <v>0</v>
      </c>
      <c r="N18" s="350">
        <f t="shared" si="3"/>
        <v>0</v>
      </c>
      <c r="O18" s="293">
        <f>COUNTIFS(РПЗ!$Q:$Q,Справочно!$C14,РПЗ!$O:$O,ПП!$O$14)</f>
        <v>0</v>
      </c>
      <c r="P18" s="294">
        <f>SUMIFS(РПЗ!$L:$L,РПЗ!$Q:$Q,Справочно!$C14,РПЗ!$O:$O,$O$14)</f>
        <v>0</v>
      </c>
      <c r="Q18" s="295">
        <f>COUNTIFS(РПЗ!$Q:$Q,Справочно!$C14,РПЗ!$O:$O,ПП!$Q$14)</f>
        <v>0</v>
      </c>
      <c r="R18" s="294">
        <f>SUMIFS(РПЗ!$L:$L,РПЗ!$Q:$Q,Справочно!$C14,РПЗ!$O:$O,$Q$14)</f>
        <v>0</v>
      </c>
      <c r="S18" s="295">
        <f>COUNTIFS(РПЗ!$Q:$Q,Справочно!$C14,РПЗ!$O:$O,ПП!$S$14)</f>
        <v>0</v>
      </c>
      <c r="T18" s="296">
        <f>SUMIFS(РПЗ!$L:$L,РПЗ!$Q:$Q,Справочно!$C14,РПЗ!$O:$O,$S$14)</f>
        <v>0</v>
      </c>
      <c r="U18" s="423">
        <f t="shared" si="4"/>
        <v>0</v>
      </c>
      <c r="V18" s="395">
        <f t="shared" si="5"/>
        <v>0</v>
      </c>
      <c r="W18" s="277">
        <f>COUNTIFS(РПЗ!$Q:$Q,Справочно!$C14,РПЗ!$O:$O,ПП!$W$14)</f>
        <v>0</v>
      </c>
      <c r="X18" s="278">
        <f>SUMIFS(РПЗ!$L:$L,РПЗ!$Q:$Q,Справочно!$C14,РПЗ!$O:$O,$W$14)</f>
        <v>0</v>
      </c>
      <c r="Y18" s="279">
        <f>COUNTIFS(РПЗ!$Q:$Q,Справочно!$C14,РПЗ!$O:$O,ПП!$Y$14)</f>
        <v>0</v>
      </c>
      <c r="Z18" s="278">
        <f>SUMIFS(РПЗ!$L:$L,РПЗ!$Q:$Q,Справочно!$C14,РПЗ!$O:$O,$Y$14)</f>
        <v>0</v>
      </c>
      <c r="AA18" s="279">
        <f>COUNTIFS(РПЗ!$Q:$Q,Справочно!$C14,РПЗ!$O:$O,ПП!$AA$14)</f>
        <v>0</v>
      </c>
      <c r="AB18" s="428">
        <f>SUMIFS(РПЗ!$L:$L,РПЗ!$Q:$Q,Справочно!$C14,РПЗ!$O:$O,$AA$14)</f>
        <v>0</v>
      </c>
      <c r="AC18" s="429">
        <f t="shared" si="6"/>
        <v>0</v>
      </c>
      <c r="AD18" s="374">
        <f t="shared" si="7"/>
        <v>0</v>
      </c>
      <c r="AE18" s="299">
        <f>COUNTIFS(РПЗ!$Q:$Q,Справочно!$C14,РПЗ!$O:$O,ПП!$AE$14)</f>
        <v>0</v>
      </c>
      <c r="AF18" s="300">
        <f>SUMIFS(РПЗ!$L:$L,РПЗ!$Q:$Q,Справочно!$C14,РПЗ!$O:$O,$AE$14)</f>
        <v>0</v>
      </c>
      <c r="AG18" s="301">
        <f>COUNTIFS(РПЗ!$Q:$Q,Справочно!$C14,РПЗ!$O:$O,ПП!$AG$14)</f>
        <v>0</v>
      </c>
      <c r="AH18" s="300">
        <f>SUMIFS(РПЗ!$L:$L,РПЗ!$Q:$Q,Справочно!$C14,РПЗ!$O:$O,$AG$14)</f>
        <v>0</v>
      </c>
      <c r="AI18" s="301">
        <f>COUNTIFS(РПЗ!$Q:$Q,Справочно!$C14,РПЗ!$O:$O,ПП!$AI$14)</f>
        <v>0</v>
      </c>
      <c r="AJ18" s="440">
        <f>SUMIFS(РПЗ!$L:$L,РПЗ!$Q:$Q,Справочно!$C14,РПЗ!$O:$O,$AI$14)</f>
        <v>0</v>
      </c>
      <c r="AK18" s="441">
        <f t="shared" si="8"/>
        <v>0</v>
      </c>
      <c r="AL18" s="367">
        <f t="shared" si="9"/>
        <v>0</v>
      </c>
    </row>
    <row r="19" spans="1:38" ht="14.4" thickBot="1" x14ac:dyDescent="0.35">
      <c r="A19" s="119" t="s">
        <v>474</v>
      </c>
      <c r="B19" s="99">
        <f>COUNTIF(РПЗ!$Q:$Q,Справочно!$C15)</f>
        <v>0</v>
      </c>
      <c r="C19" s="150">
        <f t="shared" si="0"/>
        <v>0</v>
      </c>
      <c r="D19" s="191">
        <f>SUMIF(РПЗ!$Q:$Q,Справочно!$C15,РПЗ!$L:$L)</f>
        <v>0</v>
      </c>
      <c r="E19" s="177">
        <f t="shared" si="1"/>
        <v>0</v>
      </c>
      <c r="G19" s="286">
        <f>COUNTIFS(РПЗ!$Q:$Q,Справочно!$C15,РПЗ!$O:$O,ПП!$G$14)</f>
        <v>0</v>
      </c>
      <c r="H19" s="287">
        <f>SUMIFS(РПЗ!$L:$L,РПЗ!$Q:$Q,Справочно!$C15,РПЗ!$O:$O,$G$14)</f>
        <v>0</v>
      </c>
      <c r="I19" s="288">
        <f>COUNTIFS(РПЗ!$Q:$Q,Справочно!$C15,РПЗ!$O:$O,ПП!$I$14)</f>
        <v>0</v>
      </c>
      <c r="J19" s="287">
        <f>SUMIFS(РПЗ!$L:$L,РПЗ!$Q:$Q,Справочно!$C15,РПЗ!$O:$O,$I$14)</f>
        <v>0</v>
      </c>
      <c r="K19" s="288">
        <f>COUNTIFS(РПЗ!$Q:$Q,Справочно!$C15,РПЗ!$O:$O,ПП!$K$14)</f>
        <v>0</v>
      </c>
      <c r="L19" s="408">
        <f>SUMIFS(РПЗ!$L:$L,РПЗ!$Q:$Q,Справочно!$C15,РПЗ!$O:$O,$K$14)</f>
        <v>0</v>
      </c>
      <c r="M19" s="411">
        <f t="shared" si="2"/>
        <v>0</v>
      </c>
      <c r="N19" s="350">
        <f t="shared" si="3"/>
        <v>0</v>
      </c>
      <c r="O19" s="293">
        <f>COUNTIFS(РПЗ!$Q:$Q,Справочно!$C15,РПЗ!$O:$O,ПП!$O$14)</f>
        <v>0</v>
      </c>
      <c r="P19" s="294">
        <f>SUMIFS(РПЗ!$L:$L,РПЗ!$Q:$Q,Справочно!$C15,РПЗ!$O:$O,$O$14)</f>
        <v>0</v>
      </c>
      <c r="Q19" s="295">
        <f>COUNTIFS(РПЗ!$Q:$Q,Справочно!$C15,РПЗ!$O:$O,ПП!$Q$14)</f>
        <v>0</v>
      </c>
      <c r="R19" s="294">
        <f>SUMIFS(РПЗ!$L:$L,РПЗ!$Q:$Q,Справочно!$C15,РПЗ!$O:$O,$Q$14)</f>
        <v>0</v>
      </c>
      <c r="S19" s="295">
        <f>COUNTIFS(РПЗ!$Q:$Q,Справочно!$C15,РПЗ!$O:$O,ПП!$S$14)</f>
        <v>0</v>
      </c>
      <c r="T19" s="296">
        <f>SUMIFS(РПЗ!$L:$L,РПЗ!$Q:$Q,Справочно!$C15,РПЗ!$O:$O,$S$14)</f>
        <v>0</v>
      </c>
      <c r="U19" s="423">
        <f t="shared" si="4"/>
        <v>0</v>
      </c>
      <c r="V19" s="395">
        <f t="shared" si="5"/>
        <v>0</v>
      </c>
      <c r="W19" s="277">
        <f>COUNTIFS(РПЗ!$Q:$Q,Справочно!$C15,РПЗ!$O:$O,ПП!$W$14)</f>
        <v>0</v>
      </c>
      <c r="X19" s="278">
        <f>SUMIFS(РПЗ!$L:$L,РПЗ!$Q:$Q,Справочно!$C15,РПЗ!$O:$O,$W$14)</f>
        <v>0</v>
      </c>
      <c r="Y19" s="279">
        <f>COUNTIFS(РПЗ!$Q:$Q,Справочно!$C15,РПЗ!$O:$O,ПП!$Y$14)</f>
        <v>0</v>
      </c>
      <c r="Z19" s="278">
        <f>SUMIFS(РПЗ!$L:$L,РПЗ!$Q:$Q,Справочно!$C15,РПЗ!$O:$O,$Y$14)</f>
        <v>0</v>
      </c>
      <c r="AA19" s="279">
        <f>COUNTIFS(РПЗ!$Q:$Q,Справочно!$C15,РПЗ!$O:$O,ПП!$AA$14)</f>
        <v>0</v>
      </c>
      <c r="AB19" s="428">
        <f>SUMIFS(РПЗ!$L:$L,РПЗ!$Q:$Q,Справочно!$C15,РПЗ!$O:$O,$AA$14)</f>
        <v>0</v>
      </c>
      <c r="AC19" s="429">
        <f t="shared" si="6"/>
        <v>0</v>
      </c>
      <c r="AD19" s="374">
        <f t="shared" si="7"/>
        <v>0</v>
      </c>
      <c r="AE19" s="299">
        <f>COUNTIFS(РПЗ!$Q:$Q,Справочно!$C15,РПЗ!$O:$O,ПП!$AE$14)</f>
        <v>0</v>
      </c>
      <c r="AF19" s="300">
        <f>SUMIFS(РПЗ!$L:$L,РПЗ!$Q:$Q,Справочно!$C15,РПЗ!$O:$O,$AE$14)</f>
        <v>0</v>
      </c>
      <c r="AG19" s="301">
        <f>COUNTIFS(РПЗ!$Q:$Q,Справочно!$C15,РПЗ!$O:$O,ПП!$AG$14)</f>
        <v>0</v>
      </c>
      <c r="AH19" s="300">
        <f>SUMIFS(РПЗ!$L:$L,РПЗ!$Q:$Q,Справочно!$C15,РПЗ!$O:$O,$AG$14)</f>
        <v>0</v>
      </c>
      <c r="AI19" s="301">
        <f>COUNTIFS(РПЗ!$Q:$Q,Справочно!$C15,РПЗ!$O:$O,ПП!$AI$14)</f>
        <v>0</v>
      </c>
      <c r="AJ19" s="440">
        <f>SUMIFS(РПЗ!$L:$L,РПЗ!$Q:$Q,Справочно!$C15,РПЗ!$O:$O,$AI$14)</f>
        <v>0</v>
      </c>
      <c r="AK19" s="441">
        <f t="shared" si="8"/>
        <v>0</v>
      </c>
      <c r="AL19" s="367">
        <f t="shared" si="9"/>
        <v>0</v>
      </c>
    </row>
    <row r="20" spans="1:38" ht="14.4" thickBot="1" x14ac:dyDescent="0.35">
      <c r="A20" s="119" t="s">
        <v>318</v>
      </c>
      <c r="B20" s="99">
        <f>COUNTIF(РПЗ!$Q:$Q,Справочно!$C16)</f>
        <v>3</v>
      </c>
      <c r="C20" s="150">
        <f t="shared" si="0"/>
        <v>0.05</v>
      </c>
      <c r="D20" s="191">
        <f>SUMIF(РПЗ!$Q:$Q,Справочно!$C16,РПЗ!$L:$L)</f>
        <v>10129800</v>
      </c>
      <c r="E20" s="177">
        <f t="shared" si="1"/>
        <v>0.12142028550771064</v>
      </c>
      <c r="G20" s="286">
        <f>COUNTIFS(РПЗ!$Q:$Q,Справочно!$C16,РПЗ!$O:$O,ПП!$G$14)</f>
        <v>1</v>
      </c>
      <c r="H20" s="287">
        <f>SUMIFS(РПЗ!$L:$L,РПЗ!$Q:$Q,Справочно!$C16,РПЗ!$O:$O,$G$14)</f>
        <v>1779800</v>
      </c>
      <c r="I20" s="288">
        <f>COUNTIFS(РПЗ!$Q:$Q,Справочно!$C16,РПЗ!$O:$O,ПП!$I$14)</f>
        <v>0</v>
      </c>
      <c r="J20" s="287">
        <f>SUMIFS(РПЗ!$L:$L,РПЗ!$Q:$Q,Справочно!$C16,РПЗ!$O:$O,$I$14)</f>
        <v>0</v>
      </c>
      <c r="K20" s="288">
        <f>COUNTIFS(РПЗ!$Q:$Q,Справочно!$C16,РПЗ!$O:$O,ПП!$K$14)</f>
        <v>0</v>
      </c>
      <c r="L20" s="408">
        <f>SUMIFS(РПЗ!$L:$L,РПЗ!$Q:$Q,Справочно!$C16,РПЗ!$O:$O,$K$14)</f>
        <v>0</v>
      </c>
      <c r="M20" s="411">
        <f t="shared" si="2"/>
        <v>1</v>
      </c>
      <c r="N20" s="350">
        <f t="shared" si="3"/>
        <v>1779800</v>
      </c>
      <c r="O20" s="293">
        <f>COUNTIFS(РПЗ!$Q:$Q,Справочно!$C16,РПЗ!$O:$O,ПП!$O$14)</f>
        <v>2</v>
      </c>
      <c r="P20" s="294">
        <f>SUMIFS(РПЗ!$L:$L,РПЗ!$Q:$Q,Справочно!$C16,РПЗ!$O:$O,$O$14)</f>
        <v>8350000</v>
      </c>
      <c r="Q20" s="295">
        <f>COUNTIFS(РПЗ!$Q:$Q,Справочно!$C16,РПЗ!$O:$O,ПП!$Q$14)</f>
        <v>0</v>
      </c>
      <c r="R20" s="294">
        <f>SUMIFS(РПЗ!$L:$L,РПЗ!$Q:$Q,Справочно!$C16,РПЗ!$O:$O,$Q$14)</f>
        <v>0</v>
      </c>
      <c r="S20" s="295">
        <f>COUNTIFS(РПЗ!$Q:$Q,Справочно!$C16,РПЗ!$O:$O,ПП!$S$14)</f>
        <v>0</v>
      </c>
      <c r="T20" s="296">
        <f>SUMIFS(РПЗ!$L:$L,РПЗ!$Q:$Q,Справочно!$C16,РПЗ!$O:$O,$S$14)</f>
        <v>0</v>
      </c>
      <c r="U20" s="423">
        <f t="shared" si="4"/>
        <v>2</v>
      </c>
      <c r="V20" s="395">
        <f t="shared" si="5"/>
        <v>8350000</v>
      </c>
      <c r="W20" s="277">
        <f>COUNTIFS(РПЗ!$Q:$Q,Справочно!$C16,РПЗ!$O:$O,ПП!$W$14)</f>
        <v>0</v>
      </c>
      <c r="X20" s="278">
        <f>SUMIFS(РПЗ!$L:$L,РПЗ!$Q:$Q,Справочно!$C16,РПЗ!$O:$O,$W$14)</f>
        <v>0</v>
      </c>
      <c r="Y20" s="279">
        <f>COUNTIFS(РПЗ!$Q:$Q,Справочно!$C16,РПЗ!$O:$O,ПП!$Y$14)</f>
        <v>0</v>
      </c>
      <c r="Z20" s="278">
        <f>SUMIFS(РПЗ!$L:$L,РПЗ!$Q:$Q,Справочно!$C16,РПЗ!$O:$O,$Y$14)</f>
        <v>0</v>
      </c>
      <c r="AA20" s="279">
        <f>COUNTIFS(РПЗ!$Q:$Q,Справочно!$C16,РПЗ!$O:$O,ПП!$AA$14)</f>
        <v>0</v>
      </c>
      <c r="AB20" s="428">
        <f>SUMIFS(РПЗ!$L:$L,РПЗ!$Q:$Q,Справочно!$C16,РПЗ!$O:$O,$AA$14)</f>
        <v>0</v>
      </c>
      <c r="AC20" s="429">
        <f t="shared" si="6"/>
        <v>0</v>
      </c>
      <c r="AD20" s="374">
        <f t="shared" si="7"/>
        <v>0</v>
      </c>
      <c r="AE20" s="299">
        <f>COUNTIFS(РПЗ!$Q:$Q,Справочно!$C16,РПЗ!$O:$O,ПП!$AE$14)</f>
        <v>0</v>
      </c>
      <c r="AF20" s="300">
        <f>SUMIFS(РПЗ!$L:$L,РПЗ!$Q:$Q,Справочно!$C16,РПЗ!$O:$O,$AE$14)</f>
        <v>0</v>
      </c>
      <c r="AG20" s="301">
        <f>COUNTIFS(РПЗ!$Q:$Q,Справочно!$C16,РПЗ!$O:$O,ПП!$AG$14)</f>
        <v>0</v>
      </c>
      <c r="AH20" s="300">
        <f>SUMIFS(РПЗ!$L:$L,РПЗ!$Q:$Q,Справочно!$C16,РПЗ!$O:$O,$AG$14)</f>
        <v>0</v>
      </c>
      <c r="AI20" s="301">
        <f>COUNTIFS(РПЗ!$Q:$Q,Справочно!$C16,РПЗ!$O:$O,ПП!$AI$14)</f>
        <v>0</v>
      </c>
      <c r="AJ20" s="440">
        <f>SUMIFS(РПЗ!$L:$L,РПЗ!$Q:$Q,Справочно!$C16,РПЗ!$O:$O,$AI$14)</f>
        <v>0</v>
      </c>
      <c r="AK20" s="441">
        <f t="shared" si="8"/>
        <v>0</v>
      </c>
      <c r="AL20" s="367">
        <f t="shared" si="9"/>
        <v>0</v>
      </c>
    </row>
    <row r="21" spans="1:38" ht="14.4" thickBot="1" x14ac:dyDescent="0.35">
      <c r="A21" s="119" t="s">
        <v>475</v>
      </c>
      <c r="B21" s="99">
        <f>COUNTIF(РПЗ!$Q:$Q,Справочно!$C17)</f>
        <v>0</v>
      </c>
      <c r="C21" s="150">
        <f t="shared" si="0"/>
        <v>0</v>
      </c>
      <c r="D21" s="191">
        <f>SUMIF(РПЗ!$Q:$Q,Справочно!$C17,РПЗ!$L:$L)</f>
        <v>0</v>
      </c>
      <c r="E21" s="177">
        <f t="shared" si="1"/>
        <v>0</v>
      </c>
      <c r="G21" s="286">
        <f>COUNTIFS(РПЗ!$Q:$Q,Справочно!$C17,РПЗ!$O:$O,ПП!$G$14)</f>
        <v>0</v>
      </c>
      <c r="H21" s="287">
        <f>SUMIFS(РПЗ!$L:$L,РПЗ!$Q:$Q,Справочно!$C17,РПЗ!$O:$O,$G$14)</f>
        <v>0</v>
      </c>
      <c r="I21" s="288">
        <f>COUNTIFS(РПЗ!$Q:$Q,Справочно!$C17,РПЗ!$O:$O,ПП!$I$14)</f>
        <v>0</v>
      </c>
      <c r="J21" s="287">
        <f>SUMIFS(РПЗ!$L:$L,РПЗ!$Q:$Q,Справочно!$C17,РПЗ!$O:$O,$I$14)</f>
        <v>0</v>
      </c>
      <c r="K21" s="288">
        <f>COUNTIFS(РПЗ!$Q:$Q,Справочно!$C17,РПЗ!$O:$O,ПП!$K$14)</f>
        <v>0</v>
      </c>
      <c r="L21" s="408">
        <f>SUMIFS(РПЗ!$L:$L,РПЗ!$Q:$Q,Справочно!$C17,РПЗ!$O:$O,$K$14)</f>
        <v>0</v>
      </c>
      <c r="M21" s="411">
        <f t="shared" si="2"/>
        <v>0</v>
      </c>
      <c r="N21" s="350">
        <f t="shared" si="3"/>
        <v>0</v>
      </c>
      <c r="O21" s="293">
        <f>COUNTIFS(РПЗ!$Q:$Q,Справочно!$C17,РПЗ!$O:$O,ПП!$O$14)</f>
        <v>0</v>
      </c>
      <c r="P21" s="294">
        <f>SUMIFS(РПЗ!$L:$L,РПЗ!$Q:$Q,Справочно!$C17,РПЗ!$O:$O,$O$14)</f>
        <v>0</v>
      </c>
      <c r="Q21" s="295">
        <f>COUNTIFS(РПЗ!$Q:$Q,Справочно!$C17,РПЗ!$O:$O,ПП!$Q$14)</f>
        <v>0</v>
      </c>
      <c r="R21" s="294">
        <f>SUMIFS(РПЗ!$L:$L,РПЗ!$Q:$Q,Справочно!$C17,РПЗ!$O:$O,$Q$14)</f>
        <v>0</v>
      </c>
      <c r="S21" s="295">
        <f>COUNTIFS(РПЗ!$Q:$Q,Справочно!$C17,РПЗ!$O:$O,ПП!$S$14)</f>
        <v>0</v>
      </c>
      <c r="T21" s="296">
        <f>SUMIFS(РПЗ!$L:$L,РПЗ!$Q:$Q,Справочно!$C17,РПЗ!$O:$O,$S$14)</f>
        <v>0</v>
      </c>
      <c r="U21" s="423">
        <f t="shared" si="4"/>
        <v>0</v>
      </c>
      <c r="V21" s="395">
        <f t="shared" si="5"/>
        <v>0</v>
      </c>
      <c r="W21" s="277">
        <f>COUNTIFS(РПЗ!$Q:$Q,Справочно!$C17,РПЗ!$O:$O,ПП!$W$14)</f>
        <v>0</v>
      </c>
      <c r="X21" s="278">
        <f>SUMIFS(РПЗ!$L:$L,РПЗ!$Q:$Q,Справочно!$C17,РПЗ!$O:$O,$W$14)</f>
        <v>0</v>
      </c>
      <c r="Y21" s="279">
        <f>COUNTIFS(РПЗ!$Q:$Q,Справочно!$C17,РПЗ!$O:$O,ПП!$Y$14)</f>
        <v>0</v>
      </c>
      <c r="Z21" s="278">
        <f>SUMIFS(РПЗ!$L:$L,РПЗ!$Q:$Q,Справочно!$C17,РПЗ!$O:$O,$Y$14)</f>
        <v>0</v>
      </c>
      <c r="AA21" s="279">
        <f>COUNTIFS(РПЗ!$Q:$Q,Справочно!$C17,РПЗ!$O:$O,ПП!$AA$14)</f>
        <v>0</v>
      </c>
      <c r="AB21" s="428">
        <f>SUMIFS(РПЗ!$L:$L,РПЗ!$Q:$Q,Справочно!$C17,РПЗ!$O:$O,$AA$14)</f>
        <v>0</v>
      </c>
      <c r="AC21" s="429">
        <f t="shared" si="6"/>
        <v>0</v>
      </c>
      <c r="AD21" s="374">
        <f t="shared" si="7"/>
        <v>0</v>
      </c>
      <c r="AE21" s="299">
        <f>COUNTIFS(РПЗ!$Q:$Q,Справочно!$C17,РПЗ!$O:$O,ПП!$AE$14)</f>
        <v>0</v>
      </c>
      <c r="AF21" s="300">
        <f>SUMIFS(РПЗ!$L:$L,РПЗ!$Q:$Q,Справочно!$C17,РПЗ!$O:$O,$AE$14)</f>
        <v>0</v>
      </c>
      <c r="AG21" s="301">
        <f>COUNTIFS(РПЗ!$Q:$Q,Справочно!$C17,РПЗ!$O:$O,ПП!$AG$14)</f>
        <v>0</v>
      </c>
      <c r="AH21" s="300">
        <f>SUMIFS(РПЗ!$L:$L,РПЗ!$Q:$Q,Справочно!$C17,РПЗ!$O:$O,$AG$14)</f>
        <v>0</v>
      </c>
      <c r="AI21" s="301">
        <f>COUNTIFS(РПЗ!$Q:$Q,Справочно!$C17,РПЗ!$O:$O,ПП!$AI$14)</f>
        <v>0</v>
      </c>
      <c r="AJ21" s="440">
        <f>SUMIFS(РПЗ!$L:$L,РПЗ!$Q:$Q,Справочно!$C17,РПЗ!$O:$O,$AI$14)</f>
        <v>0</v>
      </c>
      <c r="AK21" s="441">
        <f t="shared" si="8"/>
        <v>0</v>
      </c>
      <c r="AL21" s="367">
        <f t="shared" si="9"/>
        <v>0</v>
      </c>
    </row>
    <row r="22" spans="1:38" ht="14.4" thickBot="1" x14ac:dyDescent="0.35">
      <c r="A22" s="119" t="s">
        <v>320</v>
      </c>
      <c r="B22" s="99">
        <f>COUNTIF(РПЗ!$Q:$Q,Справочно!$C18)</f>
        <v>30</v>
      </c>
      <c r="C22" s="150">
        <f t="shared" si="0"/>
        <v>0.5</v>
      </c>
      <c r="D22" s="191">
        <f>SUMIF(РПЗ!$Q:$Q,Справочно!$C18,РПЗ!$L:$L)</f>
        <v>40350000</v>
      </c>
      <c r="E22" s="177">
        <f t="shared" si="1"/>
        <v>0.48365303562124862</v>
      </c>
      <c r="G22" s="286">
        <f>COUNTIFS(РПЗ!$Q:$Q,Справочно!$C18,РПЗ!$O:$O,ПП!$G$14)</f>
        <v>0</v>
      </c>
      <c r="H22" s="287">
        <f>SUMIFS(РПЗ!$L:$L,РПЗ!$Q:$Q,Справочно!$C18,РПЗ!$O:$O,$G$14)</f>
        <v>0</v>
      </c>
      <c r="I22" s="288">
        <f>COUNTIFS(РПЗ!$Q:$Q,Справочно!$C18,РПЗ!$O:$O,ПП!$I$14)</f>
        <v>0</v>
      </c>
      <c r="J22" s="287">
        <f>SUMIFS(РПЗ!$L:$L,РПЗ!$Q:$Q,Справочно!$C18,РПЗ!$O:$O,$I$14)</f>
        <v>0</v>
      </c>
      <c r="K22" s="288">
        <f>COUNTIFS(РПЗ!$Q:$Q,Справочно!$C18,РПЗ!$O:$O,ПП!$K$14)</f>
        <v>0</v>
      </c>
      <c r="L22" s="408">
        <f>SUMIFS(РПЗ!$L:$L,РПЗ!$Q:$Q,Справочно!$C18,РПЗ!$O:$O,$K$14)</f>
        <v>0</v>
      </c>
      <c r="M22" s="411">
        <f t="shared" si="2"/>
        <v>0</v>
      </c>
      <c r="N22" s="350">
        <f t="shared" si="3"/>
        <v>0</v>
      </c>
      <c r="O22" s="293">
        <f>COUNTIFS(РПЗ!$Q:$Q,Справочно!$C18,РПЗ!$O:$O,ПП!$O$14)</f>
        <v>9</v>
      </c>
      <c r="P22" s="294">
        <f>SUMIFS(РПЗ!$L:$L,РПЗ!$Q:$Q,Справочно!$C18,РПЗ!$O:$O,$O$14)</f>
        <v>11020000</v>
      </c>
      <c r="Q22" s="295">
        <f>COUNTIFS(РПЗ!$Q:$Q,Справочно!$C18,РПЗ!$O:$O,ПП!$Q$14)</f>
        <v>3</v>
      </c>
      <c r="R22" s="294">
        <f>SUMIFS(РПЗ!$L:$L,РПЗ!$Q:$Q,Справочно!$C18,РПЗ!$O:$O,$Q$14)</f>
        <v>9700000</v>
      </c>
      <c r="S22" s="295">
        <f>COUNTIFS(РПЗ!$Q:$Q,Справочно!$C18,РПЗ!$O:$O,ПП!$S$14)</f>
        <v>0</v>
      </c>
      <c r="T22" s="296">
        <f>SUMIFS(РПЗ!$L:$L,РПЗ!$Q:$Q,Справочно!$C18,РПЗ!$O:$O,$S$14)</f>
        <v>0</v>
      </c>
      <c r="U22" s="423">
        <f t="shared" si="4"/>
        <v>12</v>
      </c>
      <c r="V22" s="395">
        <f t="shared" si="5"/>
        <v>20720000</v>
      </c>
      <c r="W22" s="277">
        <f>COUNTIFS(РПЗ!$Q:$Q,Справочно!$C18,РПЗ!$O:$O,ПП!$W$14)</f>
        <v>1</v>
      </c>
      <c r="X22" s="278">
        <f>SUMIFS(РПЗ!$L:$L,РПЗ!$Q:$Q,Справочно!$C18,РПЗ!$O:$O,$W$14)</f>
        <v>400000</v>
      </c>
      <c r="Y22" s="279">
        <f>COUNTIFS(РПЗ!$Q:$Q,Справочно!$C18,РПЗ!$O:$O,ПП!$Y$14)</f>
        <v>0</v>
      </c>
      <c r="Z22" s="278">
        <f>SUMIFS(РПЗ!$L:$L,РПЗ!$Q:$Q,Справочно!$C18,РПЗ!$O:$O,$Y$14)</f>
        <v>0</v>
      </c>
      <c r="AA22" s="279">
        <f>COUNTIFS(РПЗ!$Q:$Q,Справочно!$C18,РПЗ!$O:$O,ПП!$AA$14)</f>
        <v>0</v>
      </c>
      <c r="AB22" s="428">
        <f>SUMIFS(РПЗ!$L:$L,РПЗ!$Q:$Q,Справочно!$C18,РПЗ!$O:$O,$AA$14)</f>
        <v>0</v>
      </c>
      <c r="AC22" s="429">
        <f t="shared" si="6"/>
        <v>1</v>
      </c>
      <c r="AD22" s="374">
        <f t="shared" si="7"/>
        <v>400000</v>
      </c>
      <c r="AE22" s="299">
        <f>COUNTIFS(РПЗ!$Q:$Q,Справочно!$C18,РПЗ!$O:$O,ПП!$AE$14)</f>
        <v>2</v>
      </c>
      <c r="AF22" s="300">
        <f>SUMIFS(РПЗ!$L:$L,РПЗ!$Q:$Q,Справочно!$C18,РПЗ!$O:$O,$AE$14)</f>
        <v>670000</v>
      </c>
      <c r="AG22" s="301">
        <f>COUNTIFS(РПЗ!$Q:$Q,Справочно!$C18,РПЗ!$O:$O,ПП!$AG$14)</f>
        <v>0</v>
      </c>
      <c r="AH22" s="300">
        <f>SUMIFS(РПЗ!$L:$L,РПЗ!$Q:$Q,Справочно!$C18,РПЗ!$O:$O,$AG$14)</f>
        <v>0</v>
      </c>
      <c r="AI22" s="301">
        <f>COUNTIFS(РПЗ!$Q:$Q,Справочно!$C18,РПЗ!$O:$O,ПП!$AI$14)</f>
        <v>0</v>
      </c>
      <c r="AJ22" s="440">
        <f>SUMIFS(РПЗ!$L:$L,РПЗ!$Q:$Q,Справочно!$C18,РПЗ!$O:$O,$AI$14)</f>
        <v>0</v>
      </c>
      <c r="AK22" s="441">
        <f t="shared" si="8"/>
        <v>2</v>
      </c>
      <c r="AL22" s="367">
        <f t="shared" si="9"/>
        <v>670000</v>
      </c>
    </row>
    <row r="23" spans="1:38" ht="14.4" thickBot="1" x14ac:dyDescent="0.35">
      <c r="A23" s="119" t="s">
        <v>476</v>
      </c>
      <c r="B23" s="99">
        <f>COUNTIF(РПЗ!$Q:$Q,Справочно!$C19)</f>
        <v>0</v>
      </c>
      <c r="C23" s="150">
        <f t="shared" si="0"/>
        <v>0</v>
      </c>
      <c r="D23" s="191">
        <f>SUMIF(РПЗ!$Q:$Q,Справочно!$C19,РПЗ!$L:$L)</f>
        <v>0</v>
      </c>
      <c r="E23" s="177">
        <f t="shared" si="1"/>
        <v>0</v>
      </c>
      <c r="G23" s="286">
        <f>COUNTIFS(РПЗ!$Q:$Q,Справочно!$C19,РПЗ!$O:$O,ПП!$G$14)</f>
        <v>0</v>
      </c>
      <c r="H23" s="287">
        <f>SUMIFS(РПЗ!$L:$L,РПЗ!$Q:$Q,Справочно!$C19,РПЗ!$O:$O,$G$14)</f>
        <v>0</v>
      </c>
      <c r="I23" s="288">
        <f>COUNTIFS(РПЗ!$Q:$Q,Справочно!$C19,РПЗ!$O:$O,ПП!$I$14)</f>
        <v>0</v>
      </c>
      <c r="J23" s="287">
        <f>SUMIFS(РПЗ!$L:$L,РПЗ!$Q:$Q,Справочно!$C19,РПЗ!$O:$O,$I$14)</f>
        <v>0</v>
      </c>
      <c r="K23" s="288">
        <f>COUNTIFS(РПЗ!$Q:$Q,Справочно!$C19,РПЗ!$O:$O,ПП!$K$14)</f>
        <v>0</v>
      </c>
      <c r="L23" s="408">
        <f>SUMIFS(РПЗ!$L:$L,РПЗ!$Q:$Q,Справочно!$C19,РПЗ!$O:$O,$K$14)</f>
        <v>0</v>
      </c>
      <c r="M23" s="411">
        <f t="shared" si="2"/>
        <v>0</v>
      </c>
      <c r="N23" s="350">
        <f t="shared" si="3"/>
        <v>0</v>
      </c>
      <c r="O23" s="293">
        <f>COUNTIFS(РПЗ!$Q:$Q,Справочно!$C19,РПЗ!$O:$O,ПП!$O$14)</f>
        <v>0</v>
      </c>
      <c r="P23" s="294">
        <f>SUMIFS(РПЗ!$L:$L,РПЗ!$Q:$Q,Справочно!$C19,РПЗ!$O:$O,$O$14)</f>
        <v>0</v>
      </c>
      <c r="Q23" s="295">
        <f>COUNTIFS(РПЗ!$Q:$Q,Справочно!$C19,РПЗ!$O:$O,ПП!$Q$14)</f>
        <v>0</v>
      </c>
      <c r="R23" s="294">
        <f>SUMIFS(РПЗ!$L:$L,РПЗ!$Q:$Q,Справочно!$C19,РПЗ!$O:$O,$Q$14)</f>
        <v>0</v>
      </c>
      <c r="S23" s="295">
        <f>COUNTIFS(РПЗ!$Q:$Q,Справочно!$C19,РПЗ!$O:$O,ПП!$S$14)</f>
        <v>0</v>
      </c>
      <c r="T23" s="296">
        <f>SUMIFS(РПЗ!$L:$L,РПЗ!$Q:$Q,Справочно!$C19,РПЗ!$O:$O,$S$14)</f>
        <v>0</v>
      </c>
      <c r="U23" s="423">
        <f t="shared" si="4"/>
        <v>0</v>
      </c>
      <c r="V23" s="395">
        <f t="shared" si="5"/>
        <v>0</v>
      </c>
      <c r="W23" s="277">
        <f>COUNTIFS(РПЗ!$Q:$Q,Справочно!$C19,РПЗ!$O:$O,ПП!$W$14)</f>
        <v>0</v>
      </c>
      <c r="X23" s="278">
        <f>SUMIFS(РПЗ!$L:$L,РПЗ!$Q:$Q,Справочно!$C19,РПЗ!$O:$O,$W$14)</f>
        <v>0</v>
      </c>
      <c r="Y23" s="279">
        <f>COUNTIFS(РПЗ!$Q:$Q,Справочно!$C19,РПЗ!$O:$O,ПП!$Y$14)</f>
        <v>0</v>
      </c>
      <c r="Z23" s="278">
        <f>SUMIFS(РПЗ!$L:$L,РПЗ!$Q:$Q,Справочно!$C19,РПЗ!$O:$O,$Y$14)</f>
        <v>0</v>
      </c>
      <c r="AA23" s="279">
        <f>COUNTIFS(РПЗ!$Q:$Q,Справочно!$C19,РПЗ!$O:$O,ПП!$AA$14)</f>
        <v>0</v>
      </c>
      <c r="AB23" s="428">
        <f>SUMIFS(РПЗ!$L:$L,РПЗ!$Q:$Q,Справочно!$C19,РПЗ!$O:$O,$AA$14)</f>
        <v>0</v>
      </c>
      <c r="AC23" s="429">
        <f t="shared" si="6"/>
        <v>0</v>
      </c>
      <c r="AD23" s="374">
        <f t="shared" si="7"/>
        <v>0</v>
      </c>
      <c r="AE23" s="299">
        <f>COUNTIFS(РПЗ!$Q:$Q,Справочно!$C19,РПЗ!$O:$O,ПП!$AE$14)</f>
        <v>0</v>
      </c>
      <c r="AF23" s="300">
        <f>SUMIFS(РПЗ!$L:$L,РПЗ!$Q:$Q,Справочно!$C19,РПЗ!$O:$O,$AE$14)</f>
        <v>0</v>
      </c>
      <c r="AG23" s="301">
        <f>COUNTIFS(РПЗ!$Q:$Q,Справочно!$C19,РПЗ!$O:$O,ПП!$AG$14)</f>
        <v>0</v>
      </c>
      <c r="AH23" s="300">
        <f>SUMIFS(РПЗ!$L:$L,РПЗ!$Q:$Q,Справочно!$C19,РПЗ!$O:$O,$AG$14)</f>
        <v>0</v>
      </c>
      <c r="AI23" s="301">
        <f>COUNTIFS(РПЗ!$Q:$Q,Справочно!$C19,РПЗ!$O:$O,ПП!$AI$14)</f>
        <v>0</v>
      </c>
      <c r="AJ23" s="440">
        <f>SUMIFS(РПЗ!$L:$L,РПЗ!$Q:$Q,Справочно!$C19,РПЗ!$O:$O,$AI$14)</f>
        <v>0</v>
      </c>
      <c r="AK23" s="441">
        <f t="shared" si="8"/>
        <v>0</v>
      </c>
      <c r="AL23" s="367">
        <f t="shared" si="9"/>
        <v>0</v>
      </c>
    </row>
    <row r="24" spans="1:38" ht="14.4" thickBot="1" x14ac:dyDescent="0.35">
      <c r="A24" s="119" t="s">
        <v>322</v>
      </c>
      <c r="B24" s="99">
        <f>COUNTIF(РПЗ!$Q:$Q,Справочно!$C20)</f>
        <v>15</v>
      </c>
      <c r="C24" s="150">
        <f t="shared" si="0"/>
        <v>0.25</v>
      </c>
      <c r="D24" s="191">
        <f>SUMIF(РПЗ!$Q:$Q,Справочно!$C20,РПЗ!$L:$L)</f>
        <v>8110148</v>
      </c>
      <c r="E24" s="177">
        <f t="shared" si="1"/>
        <v>9.7211838898081743E-2</v>
      </c>
      <c r="G24" s="286">
        <f>COUNTIFS(РПЗ!$Q:$Q,Справочно!$C20,РПЗ!$O:$O,ПП!$G$14)</f>
        <v>0</v>
      </c>
      <c r="H24" s="287">
        <f>SUMIFS(РПЗ!$L:$L,РПЗ!$Q:$Q,Справочно!$C20,РПЗ!$O:$O,$G$14)</f>
        <v>0</v>
      </c>
      <c r="I24" s="288">
        <f>COUNTIFS(РПЗ!$Q:$Q,Справочно!$C20,РПЗ!$O:$O,ПП!$I$14)</f>
        <v>0</v>
      </c>
      <c r="J24" s="287">
        <f>SUMIFS(РПЗ!$L:$L,РПЗ!$Q:$Q,Справочно!$C20,РПЗ!$O:$O,$I$14)</f>
        <v>0</v>
      </c>
      <c r="K24" s="288">
        <f>COUNTIFS(РПЗ!$Q:$Q,Справочно!$C20,РПЗ!$O:$O,ПП!$K$14)</f>
        <v>0</v>
      </c>
      <c r="L24" s="408">
        <f>SUMIFS(РПЗ!$L:$L,РПЗ!$Q:$Q,Справочно!$C20,РПЗ!$O:$O,$K$14)</f>
        <v>0</v>
      </c>
      <c r="M24" s="411">
        <f t="shared" si="2"/>
        <v>0</v>
      </c>
      <c r="N24" s="350">
        <f t="shared" si="3"/>
        <v>0</v>
      </c>
      <c r="O24" s="293">
        <f>COUNTIFS(РПЗ!$Q:$Q,Справочно!$C20,РПЗ!$O:$O,ПП!$O$14)</f>
        <v>2</v>
      </c>
      <c r="P24" s="294">
        <f>SUMIFS(РПЗ!$L:$L,РПЗ!$Q:$Q,Справочно!$C20,РПЗ!$O:$O,$O$14)</f>
        <v>379200</v>
      </c>
      <c r="Q24" s="295">
        <f>COUNTIFS(РПЗ!$Q:$Q,Справочно!$C20,РПЗ!$O:$O,ПП!$Q$14)</f>
        <v>0</v>
      </c>
      <c r="R24" s="294">
        <f>SUMIFS(РПЗ!$L:$L,РПЗ!$Q:$Q,Справочно!$C20,РПЗ!$O:$O,$Q$14)</f>
        <v>0</v>
      </c>
      <c r="S24" s="295">
        <f>COUNTIFS(РПЗ!$Q:$Q,Справочно!$C20,РПЗ!$O:$O,ПП!$S$14)</f>
        <v>0</v>
      </c>
      <c r="T24" s="296">
        <f>SUMIFS(РПЗ!$L:$L,РПЗ!$Q:$Q,Справочно!$C20,РПЗ!$O:$O,$S$14)</f>
        <v>0</v>
      </c>
      <c r="U24" s="423">
        <f t="shared" si="4"/>
        <v>2</v>
      </c>
      <c r="V24" s="395">
        <f t="shared" si="5"/>
        <v>379200</v>
      </c>
      <c r="W24" s="277">
        <f>COUNTIFS(РПЗ!$Q:$Q,Справочно!$C20,РПЗ!$O:$O,ПП!$W$14)</f>
        <v>1</v>
      </c>
      <c r="X24" s="278">
        <f>SUMIFS(РПЗ!$L:$L,РПЗ!$Q:$Q,Справочно!$C20,РПЗ!$O:$O,$W$14)</f>
        <v>245100</v>
      </c>
      <c r="Y24" s="279">
        <f>COUNTIFS(РПЗ!$Q:$Q,Справочно!$C20,РПЗ!$O:$O,ПП!$Y$14)</f>
        <v>1</v>
      </c>
      <c r="Z24" s="278">
        <f>SUMIFS(РПЗ!$L:$L,РПЗ!$Q:$Q,Справочно!$C20,РПЗ!$O:$O,$Y$14)</f>
        <v>546000</v>
      </c>
      <c r="AA24" s="279">
        <f>COUNTIFS(РПЗ!$Q:$Q,Справочно!$C20,РПЗ!$O:$O,ПП!$AA$14)</f>
        <v>0</v>
      </c>
      <c r="AB24" s="428">
        <f>SUMIFS(РПЗ!$L:$L,РПЗ!$Q:$Q,Справочно!$C20,РПЗ!$O:$O,$AA$14)</f>
        <v>0</v>
      </c>
      <c r="AC24" s="429">
        <f t="shared" si="6"/>
        <v>2</v>
      </c>
      <c r="AD24" s="374">
        <f t="shared" si="7"/>
        <v>791100</v>
      </c>
      <c r="AE24" s="299">
        <f>COUNTIFS(РПЗ!$Q:$Q,Справочно!$C20,РПЗ!$O:$O,ПП!$AE$14)</f>
        <v>1</v>
      </c>
      <c r="AF24" s="300">
        <f>SUMIFS(РПЗ!$L:$L,РПЗ!$Q:$Q,Справочно!$C20,РПЗ!$O:$O,$AE$14)</f>
        <v>192600</v>
      </c>
      <c r="AG24" s="301">
        <f>COUNTIFS(РПЗ!$Q:$Q,Справочно!$C20,РПЗ!$O:$O,ПП!$AG$14)</f>
        <v>0</v>
      </c>
      <c r="AH24" s="300">
        <f>SUMIFS(РПЗ!$L:$L,РПЗ!$Q:$Q,Справочно!$C20,РПЗ!$O:$O,$AG$14)</f>
        <v>0</v>
      </c>
      <c r="AI24" s="301">
        <f>COUNTIFS(РПЗ!$Q:$Q,Справочно!$C20,РПЗ!$O:$O,ПП!$AI$14)</f>
        <v>0</v>
      </c>
      <c r="AJ24" s="440">
        <f>SUMIFS(РПЗ!$L:$L,РПЗ!$Q:$Q,Справочно!$C20,РПЗ!$O:$O,$AI$14)</f>
        <v>0</v>
      </c>
      <c r="AK24" s="441">
        <f t="shared" si="8"/>
        <v>1</v>
      </c>
      <c r="AL24" s="367">
        <f t="shared" si="9"/>
        <v>192600</v>
      </c>
    </row>
    <row r="25" spans="1:38" ht="14.4" thickBot="1" x14ac:dyDescent="0.35">
      <c r="A25" s="119" t="s">
        <v>477</v>
      </c>
      <c r="B25" s="99">
        <f>COUNTIF(РПЗ!$Q:$Q,Справочно!$C21)</f>
        <v>0</v>
      </c>
      <c r="C25" s="150">
        <f t="shared" si="0"/>
        <v>0</v>
      </c>
      <c r="D25" s="191">
        <f>SUMIF(РПЗ!$Q:$Q,Справочно!$C21,РПЗ!$L:$L)</f>
        <v>0</v>
      </c>
      <c r="E25" s="177">
        <f t="shared" si="1"/>
        <v>0</v>
      </c>
      <c r="G25" s="286">
        <f>COUNTIFS(РПЗ!$Q:$Q,Справочно!$C21,РПЗ!$O:$O,ПП!$G$14)</f>
        <v>0</v>
      </c>
      <c r="H25" s="287">
        <f>SUMIFS(РПЗ!$L:$L,РПЗ!$Q:$Q,Справочно!$C21,РПЗ!$O:$O,$G$14)</f>
        <v>0</v>
      </c>
      <c r="I25" s="288">
        <f>COUNTIFS(РПЗ!$Q:$Q,Справочно!$C21,РПЗ!$O:$O,ПП!$I$14)</f>
        <v>0</v>
      </c>
      <c r="J25" s="287">
        <f>SUMIFS(РПЗ!$L:$L,РПЗ!$Q:$Q,Справочно!$C21,РПЗ!$O:$O,$I$14)</f>
        <v>0</v>
      </c>
      <c r="K25" s="288">
        <f>COUNTIFS(РПЗ!$Q:$Q,Справочно!$C21,РПЗ!$O:$O,ПП!$K$14)</f>
        <v>0</v>
      </c>
      <c r="L25" s="408">
        <f>SUMIFS(РПЗ!$L:$L,РПЗ!$Q:$Q,Справочно!$C21,РПЗ!$O:$O,$K$14)</f>
        <v>0</v>
      </c>
      <c r="M25" s="411">
        <f t="shared" si="2"/>
        <v>0</v>
      </c>
      <c r="N25" s="350">
        <f t="shared" si="3"/>
        <v>0</v>
      </c>
      <c r="O25" s="293">
        <f>COUNTIFS(РПЗ!$Q:$Q,Справочно!$C21,РПЗ!$O:$O,ПП!$O$14)</f>
        <v>0</v>
      </c>
      <c r="P25" s="294">
        <f>SUMIFS(РПЗ!$L:$L,РПЗ!$Q:$Q,Справочно!$C21,РПЗ!$O:$O,$O$14)</f>
        <v>0</v>
      </c>
      <c r="Q25" s="295">
        <f>COUNTIFS(РПЗ!$Q:$Q,Справочно!$C21,РПЗ!$O:$O,ПП!$Q$14)</f>
        <v>0</v>
      </c>
      <c r="R25" s="294">
        <f>SUMIFS(РПЗ!$L:$L,РПЗ!$Q:$Q,Справочно!$C21,РПЗ!$O:$O,$Q$14)</f>
        <v>0</v>
      </c>
      <c r="S25" s="295">
        <f>COUNTIFS(РПЗ!$Q:$Q,Справочно!$C21,РПЗ!$O:$O,ПП!$S$14)</f>
        <v>0</v>
      </c>
      <c r="T25" s="296">
        <f>SUMIFS(РПЗ!$L:$L,РПЗ!$Q:$Q,Справочно!$C21,РПЗ!$O:$O,$S$14)</f>
        <v>0</v>
      </c>
      <c r="U25" s="423">
        <f t="shared" si="4"/>
        <v>0</v>
      </c>
      <c r="V25" s="395">
        <f t="shared" si="5"/>
        <v>0</v>
      </c>
      <c r="W25" s="277">
        <f>COUNTIFS(РПЗ!$Q:$Q,Справочно!$C21,РПЗ!$O:$O,ПП!$W$14)</f>
        <v>0</v>
      </c>
      <c r="X25" s="278">
        <f>SUMIFS(РПЗ!$L:$L,РПЗ!$Q:$Q,Справочно!$C21,РПЗ!$O:$O,$W$14)</f>
        <v>0</v>
      </c>
      <c r="Y25" s="279">
        <f>COUNTIFS(РПЗ!$Q:$Q,Справочно!$C21,РПЗ!$O:$O,ПП!$Y$14)</f>
        <v>0</v>
      </c>
      <c r="Z25" s="278">
        <f>SUMIFS(РПЗ!$L:$L,РПЗ!$Q:$Q,Справочно!$C21,РПЗ!$O:$O,$Y$14)</f>
        <v>0</v>
      </c>
      <c r="AA25" s="279">
        <f>COUNTIFS(РПЗ!$Q:$Q,Справочно!$C21,РПЗ!$O:$O,ПП!$AA$14)</f>
        <v>0</v>
      </c>
      <c r="AB25" s="428">
        <f>SUMIFS(РПЗ!$L:$L,РПЗ!$Q:$Q,Справочно!$C21,РПЗ!$O:$O,$AA$14)</f>
        <v>0</v>
      </c>
      <c r="AC25" s="429">
        <f t="shared" si="6"/>
        <v>0</v>
      </c>
      <c r="AD25" s="374">
        <f t="shared" si="7"/>
        <v>0</v>
      </c>
      <c r="AE25" s="299">
        <f>COUNTIFS(РПЗ!$Q:$Q,Справочно!$C21,РПЗ!$O:$O,ПП!$AE$14)</f>
        <v>0</v>
      </c>
      <c r="AF25" s="300">
        <f>SUMIFS(РПЗ!$L:$L,РПЗ!$Q:$Q,Справочно!$C21,РПЗ!$O:$O,$AE$14)</f>
        <v>0</v>
      </c>
      <c r="AG25" s="301">
        <f>COUNTIFS(РПЗ!$Q:$Q,Справочно!$C21,РПЗ!$O:$O,ПП!$AG$14)</f>
        <v>0</v>
      </c>
      <c r="AH25" s="300">
        <f>SUMIFS(РПЗ!$L:$L,РПЗ!$Q:$Q,Справочно!$C21,РПЗ!$O:$O,$AG$14)</f>
        <v>0</v>
      </c>
      <c r="AI25" s="301">
        <f>COUNTIFS(РПЗ!$Q:$Q,Справочно!$C21,РПЗ!$O:$O,ПП!$AI$14)</f>
        <v>0</v>
      </c>
      <c r="AJ25" s="440">
        <f>SUMIFS(РПЗ!$L:$L,РПЗ!$Q:$Q,Справочно!$C21,РПЗ!$O:$O,$AI$14)</f>
        <v>0</v>
      </c>
      <c r="AK25" s="441">
        <f t="shared" si="8"/>
        <v>0</v>
      </c>
      <c r="AL25" s="367">
        <f t="shared" si="9"/>
        <v>0</v>
      </c>
    </row>
    <row r="26" spans="1:38" ht="14.4" thickBot="1" x14ac:dyDescent="0.35">
      <c r="A26" s="119" t="s">
        <v>381</v>
      </c>
      <c r="B26" s="99">
        <f>COUNTIF(РПЗ!$Q:$Q,Справочно!$C22)</f>
        <v>0</v>
      </c>
      <c r="C26" s="150">
        <f t="shared" si="0"/>
        <v>0</v>
      </c>
      <c r="D26" s="191">
        <f>SUMIF(РПЗ!$Q:$Q,Справочно!$C22,РПЗ!$L:$L)</f>
        <v>0</v>
      </c>
      <c r="E26" s="177">
        <f t="shared" si="1"/>
        <v>0</v>
      </c>
      <c r="G26" s="286">
        <f>COUNTIFS(РПЗ!$Q:$Q,Справочно!$C22,РПЗ!$O:$O,ПП!$G$14)</f>
        <v>0</v>
      </c>
      <c r="H26" s="287">
        <f>SUMIFS(РПЗ!$L:$L,РПЗ!$Q:$Q,Справочно!$C22,РПЗ!$O:$O,$G$14)</f>
        <v>0</v>
      </c>
      <c r="I26" s="288">
        <f>COUNTIFS(РПЗ!$Q:$Q,Справочно!$C22,РПЗ!$O:$O,ПП!$I$14)</f>
        <v>0</v>
      </c>
      <c r="J26" s="287">
        <f>SUMIFS(РПЗ!$L:$L,РПЗ!$Q:$Q,Справочно!$C22,РПЗ!$O:$O,$I$14)</f>
        <v>0</v>
      </c>
      <c r="K26" s="288">
        <f>COUNTIFS(РПЗ!$Q:$Q,Справочно!$C22,РПЗ!$O:$O,ПП!$K$14)</f>
        <v>0</v>
      </c>
      <c r="L26" s="408">
        <f>SUMIFS(РПЗ!$L:$L,РПЗ!$Q:$Q,Справочно!$C22,РПЗ!$O:$O,$K$14)</f>
        <v>0</v>
      </c>
      <c r="M26" s="411">
        <f t="shared" si="2"/>
        <v>0</v>
      </c>
      <c r="N26" s="350">
        <f t="shared" si="3"/>
        <v>0</v>
      </c>
      <c r="O26" s="293">
        <f>COUNTIFS(РПЗ!$Q:$Q,Справочно!$C22,РПЗ!$O:$O,ПП!$O$14)</f>
        <v>0</v>
      </c>
      <c r="P26" s="294">
        <f>SUMIFS(РПЗ!$L:$L,РПЗ!$Q:$Q,Справочно!$C22,РПЗ!$O:$O,$O$14)</f>
        <v>0</v>
      </c>
      <c r="Q26" s="295">
        <f>COUNTIFS(РПЗ!$Q:$Q,Справочно!$C22,РПЗ!$O:$O,ПП!$Q$14)</f>
        <v>0</v>
      </c>
      <c r="R26" s="294">
        <f>SUMIFS(РПЗ!$L:$L,РПЗ!$Q:$Q,Справочно!$C22,РПЗ!$O:$O,$Q$14)</f>
        <v>0</v>
      </c>
      <c r="S26" s="295">
        <f>COUNTIFS(РПЗ!$Q:$Q,Справочно!$C22,РПЗ!$O:$O,ПП!$S$14)</f>
        <v>0</v>
      </c>
      <c r="T26" s="296">
        <f>SUMIFS(РПЗ!$L:$L,РПЗ!$Q:$Q,Справочно!$C22,РПЗ!$O:$O,$S$14)</f>
        <v>0</v>
      </c>
      <c r="U26" s="423">
        <f t="shared" si="4"/>
        <v>0</v>
      </c>
      <c r="V26" s="395">
        <f t="shared" si="5"/>
        <v>0</v>
      </c>
      <c r="W26" s="277">
        <f>COUNTIFS(РПЗ!$Q:$Q,Справочно!$C22,РПЗ!$O:$O,ПП!$W$14)</f>
        <v>0</v>
      </c>
      <c r="X26" s="278">
        <f>SUMIFS(РПЗ!$L:$L,РПЗ!$Q:$Q,Справочно!$C22,РПЗ!$O:$O,$W$14)</f>
        <v>0</v>
      </c>
      <c r="Y26" s="279">
        <f>COUNTIFS(РПЗ!$Q:$Q,Справочно!$C22,РПЗ!$O:$O,ПП!$Y$14)</f>
        <v>0</v>
      </c>
      <c r="Z26" s="278">
        <f>SUMIFS(РПЗ!$L:$L,РПЗ!$Q:$Q,Справочно!$C22,РПЗ!$O:$O,$Y$14)</f>
        <v>0</v>
      </c>
      <c r="AA26" s="279">
        <f>COUNTIFS(РПЗ!$Q:$Q,Справочно!$C22,РПЗ!$O:$O,ПП!$AA$14)</f>
        <v>0</v>
      </c>
      <c r="AB26" s="428">
        <f>SUMIFS(РПЗ!$L:$L,РПЗ!$Q:$Q,Справочно!$C22,РПЗ!$O:$O,$AA$14)</f>
        <v>0</v>
      </c>
      <c r="AC26" s="429">
        <f t="shared" si="6"/>
        <v>0</v>
      </c>
      <c r="AD26" s="374">
        <f t="shared" si="7"/>
        <v>0</v>
      </c>
      <c r="AE26" s="299">
        <f>COUNTIFS(РПЗ!$Q:$Q,Справочно!$C22,РПЗ!$O:$O,ПП!$AE$14)</f>
        <v>0</v>
      </c>
      <c r="AF26" s="300">
        <f>SUMIFS(РПЗ!$L:$L,РПЗ!$Q:$Q,Справочно!$C22,РПЗ!$O:$O,$AE$14)</f>
        <v>0</v>
      </c>
      <c r="AG26" s="301">
        <f>COUNTIFS(РПЗ!$Q:$Q,Справочно!$C22,РПЗ!$O:$O,ПП!$AG$14)</f>
        <v>0</v>
      </c>
      <c r="AH26" s="300">
        <f>SUMIFS(РПЗ!$L:$L,РПЗ!$Q:$Q,Справочно!$C22,РПЗ!$O:$O,$AG$14)</f>
        <v>0</v>
      </c>
      <c r="AI26" s="301">
        <f>COUNTIFS(РПЗ!$Q:$Q,Справочно!$C22,РПЗ!$O:$O,ПП!$AI$14)</f>
        <v>0</v>
      </c>
      <c r="AJ26" s="440">
        <f>SUMIFS(РПЗ!$L:$L,РПЗ!$Q:$Q,Справочно!$C22,РПЗ!$O:$O,$AI$14)</f>
        <v>0</v>
      </c>
      <c r="AK26" s="441">
        <f t="shared" si="8"/>
        <v>0</v>
      </c>
      <c r="AL26" s="367">
        <f t="shared" si="9"/>
        <v>0</v>
      </c>
    </row>
    <row r="27" spans="1:38" ht="14.4" thickBot="1" x14ac:dyDescent="0.35">
      <c r="A27" s="119" t="s">
        <v>478</v>
      </c>
      <c r="B27" s="99">
        <f>COUNTIF(РПЗ!$Q:$Q,Справочно!$C23)</f>
        <v>0</v>
      </c>
      <c r="C27" s="150">
        <f t="shared" si="0"/>
        <v>0</v>
      </c>
      <c r="D27" s="191">
        <f>SUMIF(РПЗ!$Q:$Q,Справочно!$C23,РПЗ!$L:$L)</f>
        <v>0</v>
      </c>
      <c r="E27" s="177">
        <f t="shared" si="1"/>
        <v>0</v>
      </c>
      <c r="G27" s="286">
        <f>COUNTIFS(РПЗ!$Q:$Q,Справочно!$C23,РПЗ!$O:$O,ПП!$G$14)</f>
        <v>0</v>
      </c>
      <c r="H27" s="287">
        <f>SUMIFS(РПЗ!$L:$L,РПЗ!$Q:$Q,Справочно!$C23,РПЗ!$O:$O,$G$14)</f>
        <v>0</v>
      </c>
      <c r="I27" s="288">
        <f>COUNTIFS(РПЗ!$Q:$Q,Справочно!$C23,РПЗ!$O:$O,ПП!$I$14)</f>
        <v>0</v>
      </c>
      <c r="J27" s="287">
        <f>SUMIFS(РПЗ!$L:$L,РПЗ!$Q:$Q,Справочно!$C23,РПЗ!$O:$O,$I$14)</f>
        <v>0</v>
      </c>
      <c r="K27" s="288">
        <f>COUNTIFS(РПЗ!$Q:$Q,Справочно!$C23,РПЗ!$O:$O,ПП!$K$14)</f>
        <v>0</v>
      </c>
      <c r="L27" s="408">
        <f>SUMIFS(РПЗ!$L:$L,РПЗ!$Q:$Q,Справочно!$C23,РПЗ!$O:$O,$K$14)</f>
        <v>0</v>
      </c>
      <c r="M27" s="411">
        <f t="shared" si="2"/>
        <v>0</v>
      </c>
      <c r="N27" s="350">
        <f t="shared" si="3"/>
        <v>0</v>
      </c>
      <c r="O27" s="293">
        <f>COUNTIFS(РПЗ!$Q:$Q,Справочно!$C23,РПЗ!$O:$O,ПП!$O$14)</f>
        <v>0</v>
      </c>
      <c r="P27" s="294">
        <f>SUMIFS(РПЗ!$L:$L,РПЗ!$Q:$Q,Справочно!$C23,РПЗ!$O:$O,$O$14)</f>
        <v>0</v>
      </c>
      <c r="Q27" s="295">
        <f>COUNTIFS(РПЗ!$Q:$Q,Справочно!$C23,РПЗ!$O:$O,ПП!$Q$14)</f>
        <v>0</v>
      </c>
      <c r="R27" s="294">
        <f>SUMIFS(РПЗ!$L:$L,РПЗ!$Q:$Q,Справочно!$C23,РПЗ!$O:$O,$Q$14)</f>
        <v>0</v>
      </c>
      <c r="S27" s="295">
        <f>COUNTIFS(РПЗ!$Q:$Q,Справочно!$C23,РПЗ!$O:$O,ПП!$S$14)</f>
        <v>0</v>
      </c>
      <c r="T27" s="296">
        <f>SUMIFS(РПЗ!$L:$L,РПЗ!$Q:$Q,Справочно!$C23,РПЗ!$O:$O,$S$14)</f>
        <v>0</v>
      </c>
      <c r="U27" s="423">
        <f t="shared" si="4"/>
        <v>0</v>
      </c>
      <c r="V27" s="395">
        <f t="shared" si="5"/>
        <v>0</v>
      </c>
      <c r="W27" s="277">
        <f>COUNTIFS(РПЗ!$Q:$Q,Справочно!$C23,РПЗ!$O:$O,ПП!$W$14)</f>
        <v>0</v>
      </c>
      <c r="X27" s="278">
        <f>SUMIFS(РПЗ!$L:$L,РПЗ!$Q:$Q,Справочно!$C23,РПЗ!$O:$O,$W$14)</f>
        <v>0</v>
      </c>
      <c r="Y27" s="279">
        <f>COUNTIFS(РПЗ!$Q:$Q,Справочно!$C23,РПЗ!$O:$O,ПП!$Y$14)</f>
        <v>0</v>
      </c>
      <c r="Z27" s="278">
        <f>SUMIFS(РПЗ!$L:$L,РПЗ!$Q:$Q,Справочно!$C23,РПЗ!$O:$O,$Y$14)</f>
        <v>0</v>
      </c>
      <c r="AA27" s="279">
        <f>COUNTIFS(РПЗ!$Q:$Q,Справочно!$C23,РПЗ!$O:$O,ПП!$AA$14)</f>
        <v>0</v>
      </c>
      <c r="AB27" s="428">
        <f>SUMIFS(РПЗ!$L:$L,РПЗ!$Q:$Q,Справочно!$C23,РПЗ!$O:$O,$AA$14)</f>
        <v>0</v>
      </c>
      <c r="AC27" s="429">
        <f t="shared" si="6"/>
        <v>0</v>
      </c>
      <c r="AD27" s="374">
        <f t="shared" si="7"/>
        <v>0</v>
      </c>
      <c r="AE27" s="299">
        <f>COUNTIFS(РПЗ!$Q:$Q,Справочно!$C23,РПЗ!$O:$O,ПП!$AE$14)</f>
        <v>0</v>
      </c>
      <c r="AF27" s="300">
        <f>SUMIFS(РПЗ!$L:$L,РПЗ!$Q:$Q,Справочно!$C23,РПЗ!$O:$O,$AE$14)</f>
        <v>0</v>
      </c>
      <c r="AG27" s="301">
        <f>COUNTIFS(РПЗ!$Q:$Q,Справочно!$C23,РПЗ!$O:$O,ПП!$AG$14)</f>
        <v>0</v>
      </c>
      <c r="AH27" s="300">
        <f>SUMIFS(РПЗ!$L:$L,РПЗ!$Q:$Q,Справочно!$C23,РПЗ!$O:$O,$AG$14)</f>
        <v>0</v>
      </c>
      <c r="AI27" s="301">
        <f>COUNTIFS(РПЗ!$Q:$Q,Справочно!$C23,РПЗ!$O:$O,ПП!$AI$14)</f>
        <v>0</v>
      </c>
      <c r="AJ27" s="440">
        <f>SUMIFS(РПЗ!$L:$L,РПЗ!$Q:$Q,Справочно!$C23,РПЗ!$O:$O,$AI$14)</f>
        <v>0</v>
      </c>
      <c r="AK27" s="441">
        <f t="shared" si="8"/>
        <v>0</v>
      </c>
      <c r="AL27" s="367">
        <f t="shared" si="9"/>
        <v>0</v>
      </c>
    </row>
    <row r="28" spans="1:38" ht="14.4" thickBot="1" x14ac:dyDescent="0.35">
      <c r="A28" s="119" t="s">
        <v>382</v>
      </c>
      <c r="B28" s="99">
        <f>COUNTIF(РПЗ!$Q:$Q,Справочно!$C24)</f>
        <v>0</v>
      </c>
      <c r="C28" s="150">
        <f t="shared" si="0"/>
        <v>0</v>
      </c>
      <c r="D28" s="191">
        <f>SUMIF(РПЗ!$Q:$Q,Справочно!$C24,РПЗ!$L:$L)</f>
        <v>0</v>
      </c>
      <c r="E28" s="177">
        <f t="shared" si="1"/>
        <v>0</v>
      </c>
      <c r="G28" s="286">
        <f>COUNTIFS(РПЗ!$Q:$Q,Справочно!$C24,РПЗ!$O:$O,ПП!$G$14)</f>
        <v>0</v>
      </c>
      <c r="H28" s="287">
        <f>SUMIFS(РПЗ!$L:$L,РПЗ!$Q:$Q,Справочно!$C24,РПЗ!$O:$O,$G$14)</f>
        <v>0</v>
      </c>
      <c r="I28" s="288">
        <f>COUNTIFS(РПЗ!$Q:$Q,Справочно!$C24,РПЗ!$O:$O,ПП!$I$14)</f>
        <v>0</v>
      </c>
      <c r="J28" s="287">
        <f>SUMIFS(РПЗ!$L:$L,РПЗ!$Q:$Q,Справочно!$C24,РПЗ!$O:$O,$I$14)</f>
        <v>0</v>
      </c>
      <c r="K28" s="288">
        <f>COUNTIFS(РПЗ!$Q:$Q,Справочно!$C24,РПЗ!$O:$O,ПП!$K$14)</f>
        <v>0</v>
      </c>
      <c r="L28" s="408">
        <f>SUMIFS(РПЗ!$L:$L,РПЗ!$Q:$Q,Справочно!$C24,РПЗ!$O:$O,$K$14)</f>
        <v>0</v>
      </c>
      <c r="M28" s="411">
        <f t="shared" si="2"/>
        <v>0</v>
      </c>
      <c r="N28" s="350">
        <f t="shared" si="3"/>
        <v>0</v>
      </c>
      <c r="O28" s="293">
        <f>COUNTIFS(РПЗ!$Q:$Q,Справочно!$C24,РПЗ!$O:$O,ПП!$O$14)</f>
        <v>0</v>
      </c>
      <c r="P28" s="294">
        <f>SUMIFS(РПЗ!$L:$L,РПЗ!$Q:$Q,Справочно!$C24,РПЗ!$O:$O,$O$14)</f>
        <v>0</v>
      </c>
      <c r="Q28" s="295">
        <f>COUNTIFS(РПЗ!$Q:$Q,Справочно!$C24,РПЗ!$O:$O,ПП!$Q$14)</f>
        <v>0</v>
      </c>
      <c r="R28" s="294">
        <f>SUMIFS(РПЗ!$L:$L,РПЗ!$Q:$Q,Справочно!$C24,РПЗ!$O:$O,$Q$14)</f>
        <v>0</v>
      </c>
      <c r="S28" s="295">
        <f>COUNTIFS(РПЗ!$Q:$Q,Справочно!$C24,РПЗ!$O:$O,ПП!$S$14)</f>
        <v>0</v>
      </c>
      <c r="T28" s="296">
        <f>SUMIFS(РПЗ!$L:$L,РПЗ!$Q:$Q,Справочно!$C24,РПЗ!$O:$O,$S$14)</f>
        <v>0</v>
      </c>
      <c r="U28" s="423">
        <f t="shared" si="4"/>
        <v>0</v>
      </c>
      <c r="V28" s="395">
        <f t="shared" si="5"/>
        <v>0</v>
      </c>
      <c r="W28" s="277">
        <f>COUNTIFS(РПЗ!$Q:$Q,Справочно!$C24,РПЗ!$O:$O,ПП!$W$14)</f>
        <v>0</v>
      </c>
      <c r="X28" s="278">
        <f>SUMIFS(РПЗ!$L:$L,РПЗ!$Q:$Q,Справочно!$C24,РПЗ!$O:$O,$W$14)</f>
        <v>0</v>
      </c>
      <c r="Y28" s="279">
        <f>COUNTIFS(РПЗ!$Q:$Q,Справочно!$C24,РПЗ!$O:$O,ПП!$Y$14)</f>
        <v>0</v>
      </c>
      <c r="Z28" s="278">
        <f>SUMIFS(РПЗ!$L:$L,РПЗ!$Q:$Q,Справочно!$C24,РПЗ!$O:$O,$Y$14)</f>
        <v>0</v>
      </c>
      <c r="AA28" s="279">
        <f>COUNTIFS(РПЗ!$Q:$Q,Справочно!$C24,РПЗ!$O:$O,ПП!$AA$14)</f>
        <v>0</v>
      </c>
      <c r="AB28" s="428">
        <f>SUMIFS(РПЗ!$L:$L,РПЗ!$Q:$Q,Справочно!$C24,РПЗ!$O:$O,$AA$14)</f>
        <v>0</v>
      </c>
      <c r="AC28" s="429">
        <f t="shared" si="6"/>
        <v>0</v>
      </c>
      <c r="AD28" s="374">
        <f t="shared" si="7"/>
        <v>0</v>
      </c>
      <c r="AE28" s="299">
        <f>COUNTIFS(РПЗ!$Q:$Q,Справочно!$C24,РПЗ!$O:$O,ПП!$AE$14)</f>
        <v>0</v>
      </c>
      <c r="AF28" s="300">
        <f>SUMIFS(РПЗ!$L:$L,РПЗ!$Q:$Q,Справочно!$C24,РПЗ!$O:$O,$AE$14)</f>
        <v>0</v>
      </c>
      <c r="AG28" s="301">
        <f>COUNTIFS(РПЗ!$Q:$Q,Справочно!$C24,РПЗ!$O:$O,ПП!$AG$14)</f>
        <v>0</v>
      </c>
      <c r="AH28" s="300">
        <f>SUMIFS(РПЗ!$L:$L,РПЗ!$Q:$Q,Справочно!$C24,РПЗ!$O:$O,$AG$14)</f>
        <v>0</v>
      </c>
      <c r="AI28" s="301">
        <f>COUNTIFS(РПЗ!$Q:$Q,Справочно!$C24,РПЗ!$O:$O,ПП!$AI$14)</f>
        <v>0</v>
      </c>
      <c r="AJ28" s="440">
        <f>SUMIFS(РПЗ!$L:$L,РПЗ!$Q:$Q,Справочно!$C24,РПЗ!$O:$O,$AI$14)</f>
        <v>0</v>
      </c>
      <c r="AK28" s="441">
        <f t="shared" si="8"/>
        <v>0</v>
      </c>
      <c r="AL28" s="367">
        <f t="shared" si="9"/>
        <v>0</v>
      </c>
    </row>
    <row r="29" spans="1:38" ht="14.4" thickBot="1" x14ac:dyDescent="0.35">
      <c r="A29" s="119" t="s">
        <v>479</v>
      </c>
      <c r="B29" s="99">
        <f>COUNTIF(РПЗ!$Q:$Q,Справочно!$C25)</f>
        <v>0</v>
      </c>
      <c r="C29" s="150">
        <f t="shared" si="0"/>
        <v>0</v>
      </c>
      <c r="D29" s="191">
        <f>SUMIF(РПЗ!$Q:$Q,Справочно!$C25,РПЗ!$L:$L)</f>
        <v>0</v>
      </c>
      <c r="E29" s="177">
        <f t="shared" si="1"/>
        <v>0</v>
      </c>
      <c r="G29" s="286">
        <f>COUNTIFS(РПЗ!$Q:$Q,Справочно!$C25,РПЗ!$O:$O,ПП!$G$14)</f>
        <v>0</v>
      </c>
      <c r="H29" s="287">
        <f>SUMIFS(РПЗ!$L:$L,РПЗ!$Q:$Q,Справочно!$C25,РПЗ!$O:$O,$G$14)</f>
        <v>0</v>
      </c>
      <c r="I29" s="288">
        <f>COUNTIFS(РПЗ!$Q:$Q,Справочно!$C25,РПЗ!$O:$O,ПП!$I$14)</f>
        <v>0</v>
      </c>
      <c r="J29" s="287">
        <f>SUMIFS(РПЗ!$L:$L,РПЗ!$Q:$Q,Справочно!$C25,РПЗ!$O:$O,$I$14)</f>
        <v>0</v>
      </c>
      <c r="K29" s="288">
        <f>COUNTIFS(РПЗ!$Q:$Q,Справочно!$C25,РПЗ!$O:$O,ПП!$K$14)</f>
        <v>0</v>
      </c>
      <c r="L29" s="408">
        <f>SUMIFS(РПЗ!$L:$L,РПЗ!$Q:$Q,Справочно!$C25,РПЗ!$O:$O,$K$14)</f>
        <v>0</v>
      </c>
      <c r="M29" s="411">
        <f t="shared" si="2"/>
        <v>0</v>
      </c>
      <c r="N29" s="350">
        <f t="shared" si="3"/>
        <v>0</v>
      </c>
      <c r="O29" s="293">
        <f>COUNTIFS(РПЗ!$Q:$Q,Справочно!$C25,РПЗ!$O:$O,ПП!$O$14)</f>
        <v>0</v>
      </c>
      <c r="P29" s="294">
        <f>SUMIFS(РПЗ!$L:$L,РПЗ!$Q:$Q,Справочно!$C25,РПЗ!$O:$O,$O$14)</f>
        <v>0</v>
      </c>
      <c r="Q29" s="295">
        <f>COUNTIFS(РПЗ!$Q:$Q,Справочно!$C25,РПЗ!$O:$O,ПП!$Q$14)</f>
        <v>0</v>
      </c>
      <c r="R29" s="294">
        <f>SUMIFS(РПЗ!$L:$L,РПЗ!$Q:$Q,Справочно!$C25,РПЗ!$O:$O,$Q$14)</f>
        <v>0</v>
      </c>
      <c r="S29" s="295">
        <f>COUNTIFS(РПЗ!$Q:$Q,Справочно!$C25,РПЗ!$O:$O,ПП!$S$14)</f>
        <v>0</v>
      </c>
      <c r="T29" s="296">
        <f>SUMIFS(РПЗ!$L:$L,РПЗ!$Q:$Q,Справочно!$C25,РПЗ!$O:$O,$S$14)</f>
        <v>0</v>
      </c>
      <c r="U29" s="423">
        <f t="shared" si="4"/>
        <v>0</v>
      </c>
      <c r="V29" s="395">
        <f t="shared" si="5"/>
        <v>0</v>
      </c>
      <c r="W29" s="277">
        <f>COUNTIFS(РПЗ!$Q:$Q,Справочно!$C25,РПЗ!$O:$O,ПП!$W$14)</f>
        <v>0</v>
      </c>
      <c r="X29" s="278">
        <f>SUMIFS(РПЗ!$L:$L,РПЗ!$Q:$Q,Справочно!$C25,РПЗ!$O:$O,$W$14)</f>
        <v>0</v>
      </c>
      <c r="Y29" s="279">
        <f>COUNTIFS(РПЗ!$Q:$Q,Справочно!$C25,РПЗ!$O:$O,ПП!$Y$14)</f>
        <v>0</v>
      </c>
      <c r="Z29" s="278">
        <f>SUMIFS(РПЗ!$L:$L,РПЗ!$Q:$Q,Справочно!$C25,РПЗ!$O:$O,$Y$14)</f>
        <v>0</v>
      </c>
      <c r="AA29" s="279">
        <f>COUNTIFS(РПЗ!$Q:$Q,Справочно!$C25,РПЗ!$O:$O,ПП!$AA$14)</f>
        <v>0</v>
      </c>
      <c r="AB29" s="428">
        <f>SUMIFS(РПЗ!$L:$L,РПЗ!$Q:$Q,Справочно!$C25,РПЗ!$O:$O,$AA$14)</f>
        <v>0</v>
      </c>
      <c r="AC29" s="429">
        <f t="shared" si="6"/>
        <v>0</v>
      </c>
      <c r="AD29" s="374">
        <f t="shared" si="7"/>
        <v>0</v>
      </c>
      <c r="AE29" s="299">
        <f>COUNTIFS(РПЗ!$Q:$Q,Справочно!$C25,РПЗ!$O:$O,ПП!$AE$14)</f>
        <v>0</v>
      </c>
      <c r="AF29" s="300">
        <f>SUMIFS(РПЗ!$L:$L,РПЗ!$Q:$Q,Справочно!$C25,РПЗ!$O:$O,$AE$14)</f>
        <v>0</v>
      </c>
      <c r="AG29" s="301">
        <f>COUNTIFS(РПЗ!$Q:$Q,Справочно!$C25,РПЗ!$O:$O,ПП!$AG$14)</f>
        <v>0</v>
      </c>
      <c r="AH29" s="300">
        <f>SUMIFS(РПЗ!$L:$L,РПЗ!$Q:$Q,Справочно!$C25,РПЗ!$O:$O,$AG$14)</f>
        <v>0</v>
      </c>
      <c r="AI29" s="301">
        <f>COUNTIFS(РПЗ!$Q:$Q,Справочно!$C25,РПЗ!$O:$O,ПП!$AI$14)</f>
        <v>0</v>
      </c>
      <c r="AJ29" s="440">
        <f>SUMIFS(РПЗ!$L:$L,РПЗ!$Q:$Q,Справочно!$C25,РПЗ!$O:$O,$AI$14)</f>
        <v>0</v>
      </c>
      <c r="AK29" s="441">
        <f t="shared" si="8"/>
        <v>0</v>
      </c>
      <c r="AL29" s="367">
        <f t="shared" si="9"/>
        <v>0</v>
      </c>
    </row>
    <row r="30" spans="1:38" ht="14.4" thickBot="1" x14ac:dyDescent="0.35">
      <c r="A30" s="119" t="s">
        <v>383</v>
      </c>
      <c r="B30" s="99">
        <f>COUNTIF(РПЗ!$Q:$Q,Справочно!$C26)</f>
        <v>0</v>
      </c>
      <c r="C30" s="150">
        <f t="shared" si="0"/>
        <v>0</v>
      </c>
      <c r="D30" s="191">
        <f>SUMIF(РПЗ!$Q:$Q,Справочно!$C26,РПЗ!$L:$L)</f>
        <v>0</v>
      </c>
      <c r="E30" s="177">
        <f t="shared" si="1"/>
        <v>0</v>
      </c>
      <c r="G30" s="286">
        <f>COUNTIFS(РПЗ!$Q:$Q,Справочно!$C26,РПЗ!$O:$O,ПП!$G$14)</f>
        <v>0</v>
      </c>
      <c r="H30" s="287">
        <f>SUMIFS(РПЗ!$L:$L,РПЗ!$Q:$Q,Справочно!$C26,РПЗ!$O:$O,$G$14)</f>
        <v>0</v>
      </c>
      <c r="I30" s="288">
        <f>COUNTIFS(РПЗ!$Q:$Q,Справочно!$C26,РПЗ!$O:$O,ПП!$I$14)</f>
        <v>0</v>
      </c>
      <c r="J30" s="287">
        <f>SUMIFS(РПЗ!$L:$L,РПЗ!$Q:$Q,Справочно!$C26,РПЗ!$O:$O,$I$14)</f>
        <v>0</v>
      </c>
      <c r="K30" s="288">
        <f>COUNTIFS(РПЗ!$Q:$Q,Справочно!$C26,РПЗ!$O:$O,ПП!$K$14)</f>
        <v>0</v>
      </c>
      <c r="L30" s="408">
        <f>SUMIFS(РПЗ!$L:$L,РПЗ!$Q:$Q,Справочно!$C26,РПЗ!$O:$O,$K$14)</f>
        <v>0</v>
      </c>
      <c r="M30" s="411">
        <f t="shared" si="2"/>
        <v>0</v>
      </c>
      <c r="N30" s="350">
        <f t="shared" si="3"/>
        <v>0</v>
      </c>
      <c r="O30" s="293">
        <f>COUNTIFS(РПЗ!$Q:$Q,Справочно!$C26,РПЗ!$O:$O,ПП!$O$14)</f>
        <v>0</v>
      </c>
      <c r="P30" s="294">
        <f>SUMIFS(РПЗ!$L:$L,РПЗ!$Q:$Q,Справочно!$C26,РПЗ!$O:$O,$O$14)</f>
        <v>0</v>
      </c>
      <c r="Q30" s="295">
        <f>COUNTIFS(РПЗ!$Q:$Q,Справочно!$C26,РПЗ!$O:$O,ПП!$Q$14)</f>
        <v>0</v>
      </c>
      <c r="R30" s="294">
        <f>SUMIFS(РПЗ!$L:$L,РПЗ!$Q:$Q,Справочно!$C26,РПЗ!$O:$O,$Q$14)</f>
        <v>0</v>
      </c>
      <c r="S30" s="295">
        <f>COUNTIFS(РПЗ!$Q:$Q,Справочно!$C26,РПЗ!$O:$O,ПП!$S$14)</f>
        <v>0</v>
      </c>
      <c r="T30" s="296">
        <f>SUMIFS(РПЗ!$L:$L,РПЗ!$Q:$Q,Справочно!$C26,РПЗ!$O:$O,$S$14)</f>
        <v>0</v>
      </c>
      <c r="U30" s="423">
        <f t="shared" si="4"/>
        <v>0</v>
      </c>
      <c r="V30" s="395">
        <f t="shared" si="5"/>
        <v>0</v>
      </c>
      <c r="W30" s="277">
        <f>COUNTIFS(РПЗ!$Q:$Q,Справочно!$C26,РПЗ!$O:$O,ПП!$W$14)</f>
        <v>0</v>
      </c>
      <c r="X30" s="278">
        <f>SUMIFS(РПЗ!$L:$L,РПЗ!$Q:$Q,Справочно!$C26,РПЗ!$O:$O,$W$14)</f>
        <v>0</v>
      </c>
      <c r="Y30" s="279">
        <f>COUNTIFS(РПЗ!$Q:$Q,Справочно!$C26,РПЗ!$O:$O,ПП!$Y$14)</f>
        <v>0</v>
      </c>
      <c r="Z30" s="278">
        <f>SUMIFS(РПЗ!$L:$L,РПЗ!$Q:$Q,Справочно!$C26,РПЗ!$O:$O,$Y$14)</f>
        <v>0</v>
      </c>
      <c r="AA30" s="279">
        <f>COUNTIFS(РПЗ!$Q:$Q,Справочно!$C26,РПЗ!$O:$O,ПП!$AA$14)</f>
        <v>0</v>
      </c>
      <c r="AB30" s="428">
        <f>SUMIFS(РПЗ!$L:$L,РПЗ!$Q:$Q,Справочно!$C26,РПЗ!$O:$O,$AA$14)</f>
        <v>0</v>
      </c>
      <c r="AC30" s="429">
        <f t="shared" si="6"/>
        <v>0</v>
      </c>
      <c r="AD30" s="374">
        <f t="shared" si="7"/>
        <v>0</v>
      </c>
      <c r="AE30" s="299">
        <f>COUNTIFS(РПЗ!$Q:$Q,Справочно!$C26,РПЗ!$O:$O,ПП!$AE$14)</f>
        <v>0</v>
      </c>
      <c r="AF30" s="300">
        <f>SUMIFS(РПЗ!$L:$L,РПЗ!$Q:$Q,Справочно!$C26,РПЗ!$O:$O,$AE$14)</f>
        <v>0</v>
      </c>
      <c r="AG30" s="301">
        <f>COUNTIFS(РПЗ!$Q:$Q,Справочно!$C26,РПЗ!$O:$O,ПП!$AG$14)</f>
        <v>0</v>
      </c>
      <c r="AH30" s="300">
        <f>SUMIFS(РПЗ!$L:$L,РПЗ!$Q:$Q,Справочно!$C26,РПЗ!$O:$O,$AG$14)</f>
        <v>0</v>
      </c>
      <c r="AI30" s="301">
        <f>COUNTIFS(РПЗ!$Q:$Q,Справочно!$C26,РПЗ!$O:$O,ПП!$AI$14)</f>
        <v>0</v>
      </c>
      <c r="AJ30" s="440">
        <f>SUMIFS(РПЗ!$L:$L,РПЗ!$Q:$Q,Справочно!$C26,РПЗ!$O:$O,$AI$14)</f>
        <v>0</v>
      </c>
      <c r="AK30" s="441">
        <f t="shared" si="8"/>
        <v>0</v>
      </c>
      <c r="AL30" s="367">
        <f t="shared" si="9"/>
        <v>0</v>
      </c>
    </row>
    <row r="31" spans="1:38" ht="14.4" thickBot="1" x14ac:dyDescent="0.35">
      <c r="A31" s="119" t="s">
        <v>480</v>
      </c>
      <c r="B31" s="99">
        <f>COUNTIF(РПЗ!$Q:$Q,Справочно!$C27)</f>
        <v>0</v>
      </c>
      <c r="C31" s="150">
        <f t="shared" si="0"/>
        <v>0</v>
      </c>
      <c r="D31" s="191">
        <f>SUMIF(РПЗ!$Q:$Q,Справочно!$C27,РПЗ!$L:$L)</f>
        <v>0</v>
      </c>
      <c r="E31" s="177">
        <f t="shared" si="1"/>
        <v>0</v>
      </c>
      <c r="G31" s="286">
        <f>COUNTIFS(РПЗ!$Q:$Q,Справочно!$C27,РПЗ!$O:$O,ПП!$G$14)</f>
        <v>0</v>
      </c>
      <c r="H31" s="287">
        <f>SUMIFS(РПЗ!$L:$L,РПЗ!$Q:$Q,Справочно!$C27,РПЗ!$O:$O,$G$14)</f>
        <v>0</v>
      </c>
      <c r="I31" s="288">
        <f>COUNTIFS(РПЗ!$Q:$Q,Справочно!$C27,РПЗ!$O:$O,ПП!$I$14)</f>
        <v>0</v>
      </c>
      <c r="J31" s="287">
        <f>SUMIFS(РПЗ!$L:$L,РПЗ!$Q:$Q,Справочно!$C27,РПЗ!$O:$O,$I$14)</f>
        <v>0</v>
      </c>
      <c r="K31" s="288">
        <f>COUNTIFS(РПЗ!$Q:$Q,Справочно!$C27,РПЗ!$O:$O,ПП!$K$14)</f>
        <v>0</v>
      </c>
      <c r="L31" s="408">
        <f>SUMIFS(РПЗ!$L:$L,РПЗ!$Q:$Q,Справочно!$C27,РПЗ!$O:$O,$K$14)</f>
        <v>0</v>
      </c>
      <c r="M31" s="411">
        <f t="shared" si="2"/>
        <v>0</v>
      </c>
      <c r="N31" s="350">
        <f t="shared" si="3"/>
        <v>0</v>
      </c>
      <c r="O31" s="293">
        <f>COUNTIFS(РПЗ!$Q:$Q,Справочно!$C27,РПЗ!$O:$O,ПП!$O$14)</f>
        <v>0</v>
      </c>
      <c r="P31" s="294">
        <f>SUMIFS(РПЗ!$L:$L,РПЗ!$Q:$Q,Справочно!$C27,РПЗ!$O:$O,$O$14)</f>
        <v>0</v>
      </c>
      <c r="Q31" s="295">
        <f>COUNTIFS(РПЗ!$Q:$Q,Справочно!$C27,РПЗ!$O:$O,ПП!$Q$14)</f>
        <v>0</v>
      </c>
      <c r="R31" s="294">
        <f>SUMIFS(РПЗ!$L:$L,РПЗ!$Q:$Q,Справочно!$C27,РПЗ!$O:$O,$Q$14)</f>
        <v>0</v>
      </c>
      <c r="S31" s="295">
        <f>COUNTIFS(РПЗ!$Q:$Q,Справочно!$C27,РПЗ!$O:$O,ПП!$S$14)</f>
        <v>0</v>
      </c>
      <c r="T31" s="296">
        <f>SUMIFS(РПЗ!$L:$L,РПЗ!$Q:$Q,Справочно!$C27,РПЗ!$O:$O,$S$14)</f>
        <v>0</v>
      </c>
      <c r="U31" s="423">
        <f t="shared" si="4"/>
        <v>0</v>
      </c>
      <c r="V31" s="395">
        <f t="shared" si="5"/>
        <v>0</v>
      </c>
      <c r="W31" s="277">
        <f>COUNTIFS(РПЗ!$Q:$Q,Справочно!$C27,РПЗ!$O:$O,ПП!$W$14)</f>
        <v>0</v>
      </c>
      <c r="X31" s="278">
        <f>SUMIFS(РПЗ!$L:$L,РПЗ!$Q:$Q,Справочно!$C27,РПЗ!$O:$O,$W$14)</f>
        <v>0</v>
      </c>
      <c r="Y31" s="279">
        <f>COUNTIFS(РПЗ!$Q:$Q,Справочно!$C27,РПЗ!$O:$O,ПП!$Y$14)</f>
        <v>0</v>
      </c>
      <c r="Z31" s="278">
        <f>SUMIFS(РПЗ!$L:$L,РПЗ!$Q:$Q,Справочно!$C27,РПЗ!$O:$O,$Y$14)</f>
        <v>0</v>
      </c>
      <c r="AA31" s="279">
        <f>COUNTIFS(РПЗ!$Q:$Q,Справочно!$C27,РПЗ!$O:$O,ПП!$AA$14)</f>
        <v>0</v>
      </c>
      <c r="AB31" s="428">
        <f>SUMIFS(РПЗ!$L:$L,РПЗ!$Q:$Q,Справочно!$C27,РПЗ!$O:$O,$AA$14)</f>
        <v>0</v>
      </c>
      <c r="AC31" s="429">
        <f t="shared" si="6"/>
        <v>0</v>
      </c>
      <c r="AD31" s="374">
        <f t="shared" si="7"/>
        <v>0</v>
      </c>
      <c r="AE31" s="299">
        <f>COUNTIFS(РПЗ!$Q:$Q,Справочно!$C27,РПЗ!$O:$O,ПП!$AE$14)</f>
        <v>0</v>
      </c>
      <c r="AF31" s="300">
        <f>SUMIFS(РПЗ!$L:$L,РПЗ!$Q:$Q,Справочно!$C27,РПЗ!$O:$O,$AE$14)</f>
        <v>0</v>
      </c>
      <c r="AG31" s="301">
        <f>COUNTIFS(РПЗ!$Q:$Q,Справочно!$C27,РПЗ!$O:$O,ПП!$AG$14)</f>
        <v>0</v>
      </c>
      <c r="AH31" s="300">
        <f>SUMIFS(РПЗ!$L:$L,РПЗ!$Q:$Q,Справочно!$C27,РПЗ!$O:$O,$AG$14)</f>
        <v>0</v>
      </c>
      <c r="AI31" s="301">
        <f>COUNTIFS(РПЗ!$Q:$Q,Справочно!$C27,РПЗ!$O:$O,ПП!$AI$14)</f>
        <v>0</v>
      </c>
      <c r="AJ31" s="440">
        <f>SUMIFS(РПЗ!$L:$L,РПЗ!$Q:$Q,Справочно!$C27,РПЗ!$O:$O,$AI$14)</f>
        <v>0</v>
      </c>
      <c r="AK31" s="441">
        <f t="shared" si="8"/>
        <v>0</v>
      </c>
      <c r="AL31" s="367">
        <f t="shared" si="9"/>
        <v>0</v>
      </c>
    </row>
    <row r="32" spans="1:38" ht="14.4" thickBot="1" x14ac:dyDescent="0.35">
      <c r="A32" s="119" t="s">
        <v>384</v>
      </c>
      <c r="B32" s="99">
        <f>COUNTIF(РПЗ!$Q:$Q,Справочно!$C28)</f>
        <v>0</v>
      </c>
      <c r="C32" s="150">
        <f t="shared" si="0"/>
        <v>0</v>
      </c>
      <c r="D32" s="191">
        <f>SUMIF(РПЗ!$Q:$Q,Справочно!$C28,РПЗ!$L:$L)</f>
        <v>0</v>
      </c>
      <c r="E32" s="177">
        <f t="shared" si="1"/>
        <v>0</v>
      </c>
      <c r="G32" s="286">
        <f>COUNTIFS(РПЗ!$Q:$Q,Справочно!$C28,РПЗ!$O:$O,ПП!$G$14)</f>
        <v>0</v>
      </c>
      <c r="H32" s="287">
        <f>SUMIFS(РПЗ!$L:$L,РПЗ!$Q:$Q,Справочно!$C28,РПЗ!$O:$O,$G$14)</f>
        <v>0</v>
      </c>
      <c r="I32" s="288">
        <f>COUNTIFS(РПЗ!$Q:$Q,Справочно!$C28,РПЗ!$O:$O,ПП!$I$14)</f>
        <v>0</v>
      </c>
      <c r="J32" s="287">
        <f>SUMIFS(РПЗ!$L:$L,РПЗ!$Q:$Q,Справочно!$C28,РПЗ!$O:$O,$I$14)</f>
        <v>0</v>
      </c>
      <c r="K32" s="288">
        <f>COUNTIFS(РПЗ!$Q:$Q,Справочно!$C28,РПЗ!$O:$O,ПП!$K$14)</f>
        <v>0</v>
      </c>
      <c r="L32" s="408">
        <f>SUMIFS(РПЗ!$L:$L,РПЗ!$Q:$Q,Справочно!$C28,РПЗ!$O:$O,$K$14)</f>
        <v>0</v>
      </c>
      <c r="M32" s="411">
        <f t="shared" si="2"/>
        <v>0</v>
      </c>
      <c r="N32" s="350">
        <f t="shared" si="3"/>
        <v>0</v>
      </c>
      <c r="O32" s="293">
        <f>COUNTIFS(РПЗ!$Q:$Q,Справочно!$C28,РПЗ!$O:$O,ПП!$O$14)</f>
        <v>0</v>
      </c>
      <c r="P32" s="294">
        <f>SUMIFS(РПЗ!$L:$L,РПЗ!$Q:$Q,Справочно!$C28,РПЗ!$O:$O,$O$14)</f>
        <v>0</v>
      </c>
      <c r="Q32" s="295">
        <f>COUNTIFS(РПЗ!$Q:$Q,Справочно!$C28,РПЗ!$O:$O,ПП!$Q$14)</f>
        <v>0</v>
      </c>
      <c r="R32" s="294">
        <f>SUMIFS(РПЗ!$L:$L,РПЗ!$Q:$Q,Справочно!$C28,РПЗ!$O:$O,$Q$14)</f>
        <v>0</v>
      </c>
      <c r="S32" s="295">
        <f>COUNTIFS(РПЗ!$Q:$Q,Справочно!$C28,РПЗ!$O:$O,ПП!$S$14)</f>
        <v>0</v>
      </c>
      <c r="T32" s="296">
        <f>SUMIFS(РПЗ!$L:$L,РПЗ!$Q:$Q,Справочно!$C28,РПЗ!$O:$O,$S$14)</f>
        <v>0</v>
      </c>
      <c r="U32" s="423">
        <f t="shared" si="4"/>
        <v>0</v>
      </c>
      <c r="V32" s="395">
        <f t="shared" si="5"/>
        <v>0</v>
      </c>
      <c r="W32" s="277">
        <f>COUNTIFS(РПЗ!$Q:$Q,Справочно!$C28,РПЗ!$O:$O,ПП!$W$14)</f>
        <v>0</v>
      </c>
      <c r="X32" s="278">
        <f>SUMIFS(РПЗ!$L:$L,РПЗ!$Q:$Q,Справочно!$C28,РПЗ!$O:$O,$W$14)</f>
        <v>0</v>
      </c>
      <c r="Y32" s="279">
        <f>COUNTIFS(РПЗ!$Q:$Q,Справочно!$C28,РПЗ!$O:$O,ПП!$Y$14)</f>
        <v>0</v>
      </c>
      <c r="Z32" s="278">
        <f>SUMIFS(РПЗ!$L:$L,РПЗ!$Q:$Q,Справочно!$C28,РПЗ!$O:$O,$Y$14)</f>
        <v>0</v>
      </c>
      <c r="AA32" s="279">
        <f>COUNTIFS(РПЗ!$Q:$Q,Справочно!$C28,РПЗ!$O:$O,ПП!$AA$14)</f>
        <v>0</v>
      </c>
      <c r="AB32" s="428">
        <f>SUMIFS(РПЗ!$L:$L,РПЗ!$Q:$Q,Справочно!$C28,РПЗ!$O:$O,$AA$14)</f>
        <v>0</v>
      </c>
      <c r="AC32" s="429">
        <f t="shared" si="6"/>
        <v>0</v>
      </c>
      <c r="AD32" s="374">
        <f t="shared" si="7"/>
        <v>0</v>
      </c>
      <c r="AE32" s="299">
        <f>COUNTIFS(РПЗ!$Q:$Q,Справочно!$C28,РПЗ!$O:$O,ПП!$AE$14)</f>
        <v>0</v>
      </c>
      <c r="AF32" s="300">
        <f>SUMIFS(РПЗ!$L:$L,РПЗ!$Q:$Q,Справочно!$C28,РПЗ!$O:$O,$AE$14)</f>
        <v>0</v>
      </c>
      <c r="AG32" s="301">
        <f>COUNTIFS(РПЗ!$Q:$Q,Справочно!$C28,РПЗ!$O:$O,ПП!$AG$14)</f>
        <v>0</v>
      </c>
      <c r="AH32" s="300">
        <f>SUMIFS(РПЗ!$L:$L,РПЗ!$Q:$Q,Справочно!$C28,РПЗ!$O:$O,$AG$14)</f>
        <v>0</v>
      </c>
      <c r="AI32" s="301">
        <f>COUNTIFS(РПЗ!$Q:$Q,Справочно!$C28,РПЗ!$O:$O,ПП!$AI$14)</f>
        <v>0</v>
      </c>
      <c r="AJ32" s="440">
        <f>SUMIFS(РПЗ!$L:$L,РПЗ!$Q:$Q,Справочно!$C28,РПЗ!$O:$O,$AI$14)</f>
        <v>0</v>
      </c>
      <c r="AK32" s="441">
        <f t="shared" si="8"/>
        <v>0</v>
      </c>
      <c r="AL32" s="367">
        <f t="shared" si="9"/>
        <v>0</v>
      </c>
    </row>
    <row r="33" spans="1:38" ht="14.4" thickBot="1" x14ac:dyDescent="0.35">
      <c r="A33" s="119" t="s">
        <v>481</v>
      </c>
      <c r="B33" s="99">
        <f>COUNTIF(РПЗ!$Q:$Q,Справочно!$C29)</f>
        <v>0</v>
      </c>
      <c r="C33" s="150">
        <f t="shared" si="0"/>
        <v>0</v>
      </c>
      <c r="D33" s="191">
        <f>SUMIF(РПЗ!$Q:$Q,Справочно!$C29,РПЗ!$L:$L)</f>
        <v>0</v>
      </c>
      <c r="E33" s="177">
        <f t="shared" si="1"/>
        <v>0</v>
      </c>
      <c r="G33" s="286">
        <f>COUNTIFS(РПЗ!$Q:$Q,Справочно!$C29,РПЗ!$O:$O,ПП!$G$14)</f>
        <v>0</v>
      </c>
      <c r="H33" s="287">
        <f>SUMIFS(РПЗ!$L:$L,РПЗ!$Q:$Q,Справочно!$C29,РПЗ!$O:$O,$G$14)</f>
        <v>0</v>
      </c>
      <c r="I33" s="288">
        <f>COUNTIFS(РПЗ!$Q:$Q,Справочно!$C29,РПЗ!$O:$O,ПП!$I$14)</f>
        <v>0</v>
      </c>
      <c r="J33" s="287">
        <f>SUMIFS(РПЗ!$L:$L,РПЗ!$Q:$Q,Справочно!$C29,РПЗ!$O:$O,$I$14)</f>
        <v>0</v>
      </c>
      <c r="K33" s="288">
        <f>COUNTIFS(РПЗ!$Q:$Q,Справочно!$C29,РПЗ!$O:$O,ПП!$K$14)</f>
        <v>0</v>
      </c>
      <c r="L33" s="408">
        <f>SUMIFS(РПЗ!$L:$L,РПЗ!$Q:$Q,Справочно!$C29,РПЗ!$O:$O,$K$14)</f>
        <v>0</v>
      </c>
      <c r="M33" s="411">
        <f t="shared" si="2"/>
        <v>0</v>
      </c>
      <c r="N33" s="350">
        <f t="shared" si="3"/>
        <v>0</v>
      </c>
      <c r="O33" s="293">
        <f>COUNTIFS(РПЗ!$Q:$Q,Справочно!$C29,РПЗ!$O:$O,ПП!$O$14)</f>
        <v>0</v>
      </c>
      <c r="P33" s="294">
        <f>SUMIFS(РПЗ!$L:$L,РПЗ!$Q:$Q,Справочно!$C29,РПЗ!$O:$O,$O$14)</f>
        <v>0</v>
      </c>
      <c r="Q33" s="295">
        <f>COUNTIFS(РПЗ!$Q:$Q,Справочно!$C29,РПЗ!$O:$O,ПП!$Q$14)</f>
        <v>0</v>
      </c>
      <c r="R33" s="294">
        <f>SUMIFS(РПЗ!$L:$L,РПЗ!$Q:$Q,Справочно!$C29,РПЗ!$O:$O,$Q$14)</f>
        <v>0</v>
      </c>
      <c r="S33" s="295">
        <f>COUNTIFS(РПЗ!$Q:$Q,Справочно!$C29,РПЗ!$O:$O,ПП!$S$14)</f>
        <v>0</v>
      </c>
      <c r="T33" s="296">
        <f>SUMIFS(РПЗ!$L:$L,РПЗ!$Q:$Q,Справочно!$C29,РПЗ!$O:$O,$S$14)</f>
        <v>0</v>
      </c>
      <c r="U33" s="423">
        <f t="shared" si="4"/>
        <v>0</v>
      </c>
      <c r="V33" s="395">
        <f t="shared" si="5"/>
        <v>0</v>
      </c>
      <c r="W33" s="277">
        <f>COUNTIFS(РПЗ!$Q:$Q,Справочно!$C29,РПЗ!$O:$O,ПП!$W$14)</f>
        <v>0</v>
      </c>
      <c r="X33" s="278">
        <f>SUMIFS(РПЗ!$L:$L,РПЗ!$Q:$Q,Справочно!$C29,РПЗ!$O:$O,$W$14)</f>
        <v>0</v>
      </c>
      <c r="Y33" s="279">
        <f>COUNTIFS(РПЗ!$Q:$Q,Справочно!$C29,РПЗ!$O:$O,ПП!$Y$14)</f>
        <v>0</v>
      </c>
      <c r="Z33" s="278">
        <f>SUMIFS(РПЗ!$L:$L,РПЗ!$Q:$Q,Справочно!$C29,РПЗ!$O:$O,$Y$14)</f>
        <v>0</v>
      </c>
      <c r="AA33" s="279">
        <f>COUNTIFS(РПЗ!$Q:$Q,Справочно!$C29,РПЗ!$O:$O,ПП!$AA$14)</f>
        <v>0</v>
      </c>
      <c r="AB33" s="428">
        <f>SUMIFS(РПЗ!$L:$L,РПЗ!$Q:$Q,Справочно!$C29,РПЗ!$O:$O,$AA$14)</f>
        <v>0</v>
      </c>
      <c r="AC33" s="429">
        <f t="shared" si="6"/>
        <v>0</v>
      </c>
      <c r="AD33" s="374">
        <f t="shared" si="7"/>
        <v>0</v>
      </c>
      <c r="AE33" s="299">
        <f>COUNTIFS(РПЗ!$Q:$Q,Справочно!$C29,РПЗ!$O:$O,ПП!$AE$14)</f>
        <v>0</v>
      </c>
      <c r="AF33" s="300">
        <f>SUMIFS(РПЗ!$L:$L,РПЗ!$Q:$Q,Справочно!$C29,РПЗ!$O:$O,$AE$14)</f>
        <v>0</v>
      </c>
      <c r="AG33" s="301">
        <f>COUNTIFS(РПЗ!$Q:$Q,Справочно!$C29,РПЗ!$O:$O,ПП!$AG$14)</f>
        <v>0</v>
      </c>
      <c r="AH33" s="300">
        <f>SUMIFS(РПЗ!$L:$L,РПЗ!$Q:$Q,Справочно!$C29,РПЗ!$O:$O,$AG$14)</f>
        <v>0</v>
      </c>
      <c r="AI33" s="301">
        <f>COUNTIFS(РПЗ!$Q:$Q,Справочно!$C29,РПЗ!$O:$O,ПП!$AI$14)</f>
        <v>0</v>
      </c>
      <c r="AJ33" s="440">
        <f>SUMIFS(РПЗ!$L:$L,РПЗ!$Q:$Q,Справочно!$C29,РПЗ!$O:$O,$AI$14)</f>
        <v>0</v>
      </c>
      <c r="AK33" s="441">
        <f t="shared" si="8"/>
        <v>0</v>
      </c>
      <c r="AL33" s="367">
        <f t="shared" si="9"/>
        <v>0</v>
      </c>
    </row>
    <row r="34" spans="1:38" ht="14.4" thickBot="1" x14ac:dyDescent="0.35">
      <c r="A34" s="119" t="s">
        <v>385</v>
      </c>
      <c r="B34" s="99">
        <f>COUNTIF(РПЗ!$Q:$Q,Справочно!$C30)</f>
        <v>0</v>
      </c>
      <c r="C34" s="150">
        <f t="shared" si="0"/>
        <v>0</v>
      </c>
      <c r="D34" s="191">
        <f>SUMIF(РПЗ!$Q:$Q,Справочно!$C30,РПЗ!$L:$L)</f>
        <v>0</v>
      </c>
      <c r="E34" s="177">
        <f t="shared" si="1"/>
        <v>0</v>
      </c>
      <c r="G34" s="286">
        <f>COUNTIFS(РПЗ!$Q:$Q,Справочно!$C30,РПЗ!$O:$O,ПП!$G$14)</f>
        <v>0</v>
      </c>
      <c r="H34" s="287">
        <f>SUMIFS(РПЗ!$L:$L,РПЗ!$Q:$Q,Справочно!$C30,РПЗ!$O:$O,$G$14)</f>
        <v>0</v>
      </c>
      <c r="I34" s="288">
        <f>COUNTIFS(РПЗ!$Q:$Q,Справочно!$C30,РПЗ!$O:$O,ПП!$I$14)</f>
        <v>0</v>
      </c>
      <c r="J34" s="287">
        <f>SUMIFS(РПЗ!$L:$L,РПЗ!$Q:$Q,Справочно!$C30,РПЗ!$O:$O,$I$14)</f>
        <v>0</v>
      </c>
      <c r="K34" s="288">
        <f>COUNTIFS(РПЗ!$Q:$Q,Справочно!$C30,РПЗ!$O:$O,ПП!$K$14)</f>
        <v>0</v>
      </c>
      <c r="L34" s="408">
        <f>SUMIFS(РПЗ!$L:$L,РПЗ!$Q:$Q,Справочно!$C30,РПЗ!$O:$O,$K$14)</f>
        <v>0</v>
      </c>
      <c r="M34" s="411">
        <f t="shared" si="2"/>
        <v>0</v>
      </c>
      <c r="N34" s="350">
        <f t="shared" si="3"/>
        <v>0</v>
      </c>
      <c r="O34" s="293">
        <f>COUNTIFS(РПЗ!$Q:$Q,Справочно!$C30,РПЗ!$O:$O,ПП!$O$14)</f>
        <v>0</v>
      </c>
      <c r="P34" s="294">
        <f>SUMIFS(РПЗ!$L:$L,РПЗ!$Q:$Q,Справочно!$C30,РПЗ!$O:$O,$O$14)</f>
        <v>0</v>
      </c>
      <c r="Q34" s="295">
        <f>COUNTIFS(РПЗ!$Q:$Q,Справочно!$C30,РПЗ!$O:$O,ПП!$Q$14)</f>
        <v>0</v>
      </c>
      <c r="R34" s="294">
        <f>SUMIFS(РПЗ!$L:$L,РПЗ!$Q:$Q,Справочно!$C30,РПЗ!$O:$O,$Q$14)</f>
        <v>0</v>
      </c>
      <c r="S34" s="295">
        <f>COUNTIFS(РПЗ!$Q:$Q,Справочно!$C30,РПЗ!$O:$O,ПП!$S$14)</f>
        <v>0</v>
      </c>
      <c r="T34" s="296">
        <f>SUMIFS(РПЗ!$L:$L,РПЗ!$Q:$Q,Справочно!$C30,РПЗ!$O:$O,$S$14)</f>
        <v>0</v>
      </c>
      <c r="U34" s="423">
        <f t="shared" si="4"/>
        <v>0</v>
      </c>
      <c r="V34" s="395">
        <f t="shared" si="5"/>
        <v>0</v>
      </c>
      <c r="W34" s="277">
        <f>COUNTIFS(РПЗ!$Q:$Q,Справочно!$C30,РПЗ!$O:$O,ПП!$W$14)</f>
        <v>0</v>
      </c>
      <c r="X34" s="278">
        <f>SUMIFS(РПЗ!$L:$L,РПЗ!$Q:$Q,Справочно!$C30,РПЗ!$O:$O,$W$14)</f>
        <v>0</v>
      </c>
      <c r="Y34" s="279">
        <f>COUNTIFS(РПЗ!$Q:$Q,Справочно!$C30,РПЗ!$O:$O,ПП!$Y$14)</f>
        <v>0</v>
      </c>
      <c r="Z34" s="278">
        <f>SUMIFS(РПЗ!$L:$L,РПЗ!$Q:$Q,Справочно!$C30,РПЗ!$O:$O,$Y$14)</f>
        <v>0</v>
      </c>
      <c r="AA34" s="279">
        <f>COUNTIFS(РПЗ!$Q:$Q,Справочно!$C30,РПЗ!$O:$O,ПП!$AA$14)</f>
        <v>0</v>
      </c>
      <c r="AB34" s="428">
        <f>SUMIFS(РПЗ!$L:$L,РПЗ!$Q:$Q,Справочно!$C30,РПЗ!$O:$O,$AA$14)</f>
        <v>0</v>
      </c>
      <c r="AC34" s="429">
        <f t="shared" si="6"/>
        <v>0</v>
      </c>
      <c r="AD34" s="374">
        <f t="shared" si="7"/>
        <v>0</v>
      </c>
      <c r="AE34" s="299">
        <f>COUNTIFS(РПЗ!$Q:$Q,Справочно!$C30,РПЗ!$O:$O,ПП!$AE$14)</f>
        <v>0</v>
      </c>
      <c r="AF34" s="300">
        <f>SUMIFS(РПЗ!$L:$L,РПЗ!$Q:$Q,Справочно!$C30,РПЗ!$O:$O,$AE$14)</f>
        <v>0</v>
      </c>
      <c r="AG34" s="301">
        <f>COUNTIFS(РПЗ!$Q:$Q,Справочно!$C30,РПЗ!$O:$O,ПП!$AG$14)</f>
        <v>0</v>
      </c>
      <c r="AH34" s="300">
        <f>SUMIFS(РПЗ!$L:$L,РПЗ!$Q:$Q,Справочно!$C30,РПЗ!$O:$O,$AG$14)</f>
        <v>0</v>
      </c>
      <c r="AI34" s="301">
        <f>COUNTIFS(РПЗ!$Q:$Q,Справочно!$C30,РПЗ!$O:$O,ПП!$AI$14)</f>
        <v>0</v>
      </c>
      <c r="AJ34" s="440">
        <f>SUMIFS(РПЗ!$L:$L,РПЗ!$Q:$Q,Справочно!$C30,РПЗ!$O:$O,$AI$14)</f>
        <v>0</v>
      </c>
      <c r="AK34" s="441">
        <f t="shared" si="8"/>
        <v>0</v>
      </c>
      <c r="AL34" s="367">
        <f t="shared" si="9"/>
        <v>0</v>
      </c>
    </row>
    <row r="35" spans="1:38" ht="14.4" thickBot="1" x14ac:dyDescent="0.35">
      <c r="A35" s="119" t="s">
        <v>482</v>
      </c>
      <c r="B35" s="99">
        <f>COUNTIF(РПЗ!$Q:$Q,Справочно!$C31)</f>
        <v>0</v>
      </c>
      <c r="C35" s="150">
        <f t="shared" si="0"/>
        <v>0</v>
      </c>
      <c r="D35" s="192">
        <f>SUMIF(РПЗ!$Q:$Q,Справочно!$C31,РПЗ!$L:$L)</f>
        <v>0</v>
      </c>
      <c r="E35" s="177">
        <f t="shared" si="1"/>
        <v>0</v>
      </c>
      <c r="G35" s="290">
        <f>COUNTIFS(РПЗ!$Q:$Q,Справочно!$C31,РПЗ!$O:$O,ПП!$G$14)</f>
        <v>0</v>
      </c>
      <c r="H35" s="291">
        <f>SUMIFS(РПЗ!$L:$L,РПЗ!$Q:$Q,Справочно!$C31,РПЗ!$O:$O,$G$14)</f>
        <v>0</v>
      </c>
      <c r="I35" s="292">
        <f>COUNTIFS(РПЗ!$Q:$Q,Справочно!$C31,РПЗ!$O:$O,ПП!$I$14)</f>
        <v>0</v>
      </c>
      <c r="J35" s="291">
        <f>SUMIFS(РПЗ!$L:$L,РПЗ!$Q:$Q,Справочно!$C31,РПЗ!$O:$O,$I$14)</f>
        <v>0</v>
      </c>
      <c r="K35" s="292">
        <f>COUNTIFS(РПЗ!$Q:$Q,Справочно!$C31,РПЗ!$O:$O,ПП!$K$14)</f>
        <v>0</v>
      </c>
      <c r="L35" s="409">
        <f>SUMIFS(РПЗ!$L:$L,РПЗ!$Q:$Q,Справочно!$C31,РПЗ!$O:$O,$K$14)</f>
        <v>0</v>
      </c>
      <c r="M35" s="411">
        <f t="shared" si="2"/>
        <v>0</v>
      </c>
      <c r="N35" s="350">
        <f t="shared" si="3"/>
        <v>0</v>
      </c>
      <c r="O35" s="293">
        <f>COUNTIFS(РПЗ!$Q:$Q,Справочно!$C31,РПЗ!$O:$O,ПП!$O$14)</f>
        <v>0</v>
      </c>
      <c r="P35" s="294">
        <f>SUMIFS(РПЗ!$L:$L,РПЗ!$Q:$Q,Справочно!$C31,РПЗ!$O:$O,$O$14)</f>
        <v>0</v>
      </c>
      <c r="Q35" s="295">
        <f>COUNTIFS(РПЗ!$Q:$Q,Справочно!$C31,РПЗ!$O:$O,ПП!$Q$14)</f>
        <v>0</v>
      </c>
      <c r="R35" s="294">
        <f>SUMIFS(РПЗ!$L:$L,РПЗ!$Q:$Q,Справочно!$C31,РПЗ!$O:$O,$Q$14)</f>
        <v>0</v>
      </c>
      <c r="S35" s="295">
        <f>COUNTIFS(РПЗ!$Q:$Q,Справочно!$C31,РПЗ!$O:$O,ПП!$S$14)</f>
        <v>0</v>
      </c>
      <c r="T35" s="298">
        <f>SUMIFS(РПЗ!$L:$L,РПЗ!$Q:$Q,Справочно!$C31,РПЗ!$O:$O,$S$14)</f>
        <v>0</v>
      </c>
      <c r="U35" s="423">
        <f t="shared" si="4"/>
        <v>0</v>
      </c>
      <c r="V35" s="395">
        <f t="shared" si="5"/>
        <v>0</v>
      </c>
      <c r="W35" s="277">
        <f>COUNTIFS(РПЗ!$Q:$Q,Справочно!$C31,РПЗ!$O:$O,ПП!$W$14)</f>
        <v>0</v>
      </c>
      <c r="X35" s="278">
        <f>SUMIFS(РПЗ!$L:$L,РПЗ!$Q:$Q,Справочно!$C31,РПЗ!$O:$O,$W$14)</f>
        <v>0</v>
      </c>
      <c r="Y35" s="279">
        <f>COUNTIFS(РПЗ!$Q:$Q,Справочно!$C31,РПЗ!$O:$O,ПП!$Y$14)</f>
        <v>0</v>
      </c>
      <c r="Z35" s="278">
        <f>SUMIFS(РПЗ!$L:$L,РПЗ!$Q:$Q,Справочно!$C31,РПЗ!$O:$O,$Y$14)</f>
        <v>0</v>
      </c>
      <c r="AA35" s="279">
        <f>COUNTIFS(РПЗ!$Q:$Q,Справочно!$C31,РПЗ!$O:$O,ПП!$AA$14)</f>
        <v>0</v>
      </c>
      <c r="AB35" s="428">
        <f>SUMIFS(РПЗ!$L:$L,РПЗ!$Q:$Q,Справочно!$C31,РПЗ!$O:$O,$AA$14)</f>
        <v>0</v>
      </c>
      <c r="AC35" s="429">
        <f t="shared" si="6"/>
        <v>0</v>
      </c>
      <c r="AD35" s="374">
        <f t="shared" si="7"/>
        <v>0</v>
      </c>
      <c r="AE35" s="299">
        <f>COUNTIFS(РПЗ!$Q:$Q,Справочно!$C31,РПЗ!$O:$O,ПП!$AE$14)</f>
        <v>0</v>
      </c>
      <c r="AF35" s="300">
        <f>SUMIFS(РПЗ!$L:$L,РПЗ!$Q:$Q,Справочно!$C31,РПЗ!$O:$O,$AE$14)</f>
        <v>0</v>
      </c>
      <c r="AG35" s="301">
        <f>COUNTIFS(РПЗ!$Q:$Q,Справочно!$C31,РПЗ!$O:$O,ПП!$AG$14)</f>
        <v>0</v>
      </c>
      <c r="AH35" s="300">
        <f>SUMIFS(РПЗ!$L:$L,РПЗ!$Q:$Q,Справочно!$C31,РПЗ!$O:$O,$AG$14)</f>
        <v>0</v>
      </c>
      <c r="AI35" s="301">
        <f>COUNTIFS(РПЗ!$Q:$Q,Справочно!$C31,РПЗ!$O:$O,ПП!$AI$14)</f>
        <v>0</v>
      </c>
      <c r="AJ35" s="440">
        <f>SUMIFS(РПЗ!$L:$L,РПЗ!$Q:$Q,Справочно!$C31,РПЗ!$O:$O,$AI$14)</f>
        <v>0</v>
      </c>
      <c r="AK35" s="441">
        <f t="shared" si="8"/>
        <v>0</v>
      </c>
      <c r="AL35" s="367">
        <f t="shared" si="9"/>
        <v>0</v>
      </c>
    </row>
    <row r="36" spans="1:38" ht="14.4" thickBot="1" x14ac:dyDescent="0.35">
      <c r="A36" s="89" t="s">
        <v>461</v>
      </c>
      <c r="B36" s="90">
        <f>SUM(B16:B35)</f>
        <v>50</v>
      </c>
      <c r="C36" s="91">
        <f>SUM(C16:C35)</f>
        <v>0.83333333333333337</v>
      </c>
      <c r="D36" s="193">
        <f>SUM(D16:D35)</f>
        <v>59425748.200000003</v>
      </c>
      <c r="E36" s="92">
        <f>SUM(E16:E35)</f>
        <v>0.71230343273838781</v>
      </c>
      <c r="G36" s="90">
        <f t="shared" ref="G36:N36" si="10">SUM(G16:G35)</f>
        <v>1</v>
      </c>
      <c r="H36" s="265">
        <f t="shared" si="10"/>
        <v>1779800</v>
      </c>
      <c r="I36" s="269">
        <f t="shared" si="10"/>
        <v>1</v>
      </c>
      <c r="J36" s="265">
        <f t="shared" si="10"/>
        <v>835800.2</v>
      </c>
      <c r="K36" s="269">
        <f t="shared" si="10"/>
        <v>0</v>
      </c>
      <c r="L36" s="410">
        <f t="shared" si="10"/>
        <v>0</v>
      </c>
      <c r="M36" s="352">
        <f t="shared" si="10"/>
        <v>2</v>
      </c>
      <c r="N36" s="353">
        <f t="shared" si="10"/>
        <v>2615600.2000000002</v>
      </c>
      <c r="O36" s="90">
        <f t="shared" ref="O36:AL36" si="11">SUM(O16:O35)</f>
        <v>13</v>
      </c>
      <c r="P36" s="265">
        <f t="shared" si="11"/>
        <v>19749200</v>
      </c>
      <c r="Q36" s="269">
        <f t="shared" si="11"/>
        <v>3</v>
      </c>
      <c r="R36" s="265">
        <f t="shared" si="11"/>
        <v>9700000</v>
      </c>
      <c r="S36" s="269">
        <f t="shared" si="11"/>
        <v>0</v>
      </c>
      <c r="T36" s="410">
        <f t="shared" si="11"/>
        <v>0</v>
      </c>
      <c r="U36" s="352">
        <f t="shared" si="11"/>
        <v>16</v>
      </c>
      <c r="V36" s="353">
        <f t="shared" si="11"/>
        <v>29449200</v>
      </c>
      <c r="W36" s="90">
        <f t="shared" si="11"/>
        <v>2</v>
      </c>
      <c r="X36" s="265">
        <f t="shared" si="11"/>
        <v>645100</v>
      </c>
      <c r="Y36" s="269">
        <f t="shared" si="11"/>
        <v>1</v>
      </c>
      <c r="Z36" s="265">
        <f t="shared" si="11"/>
        <v>546000</v>
      </c>
      <c r="AA36" s="269">
        <f t="shared" si="11"/>
        <v>0</v>
      </c>
      <c r="AB36" s="410">
        <f t="shared" si="11"/>
        <v>0</v>
      </c>
      <c r="AC36" s="352">
        <f t="shared" si="11"/>
        <v>3</v>
      </c>
      <c r="AD36" s="353">
        <f t="shared" si="11"/>
        <v>1191100</v>
      </c>
      <c r="AE36" s="90">
        <f t="shared" si="11"/>
        <v>3</v>
      </c>
      <c r="AF36" s="265">
        <f t="shared" si="11"/>
        <v>862600</v>
      </c>
      <c r="AG36" s="269">
        <f t="shared" si="11"/>
        <v>0</v>
      </c>
      <c r="AH36" s="265">
        <f t="shared" si="11"/>
        <v>0</v>
      </c>
      <c r="AI36" s="269">
        <f t="shared" si="11"/>
        <v>0</v>
      </c>
      <c r="AJ36" s="410">
        <f t="shared" si="11"/>
        <v>0</v>
      </c>
      <c r="AK36" s="352">
        <f t="shared" si="11"/>
        <v>3</v>
      </c>
      <c r="AL36" s="353">
        <f t="shared" si="11"/>
        <v>862600</v>
      </c>
    </row>
    <row r="37" spans="1:38" ht="14.4" thickBot="1" x14ac:dyDescent="0.35">
      <c r="A37" s="113"/>
      <c r="B37" s="114"/>
      <c r="C37" s="115"/>
      <c r="D37" s="116"/>
      <c r="E37" s="117"/>
      <c r="G37" s="172"/>
      <c r="H37" s="173"/>
      <c r="I37" s="173"/>
      <c r="J37" s="173"/>
      <c r="K37" s="173"/>
      <c r="L37" s="173"/>
      <c r="M37" s="173"/>
      <c r="N37" s="275"/>
      <c r="O37" s="172"/>
      <c r="P37" s="173"/>
      <c r="Q37" s="173"/>
      <c r="R37" s="173"/>
      <c r="S37" s="173"/>
      <c r="T37" s="173"/>
      <c r="U37" s="173"/>
      <c r="V37" s="275"/>
      <c r="W37" s="172"/>
      <c r="X37" s="173"/>
      <c r="Y37" s="173"/>
      <c r="Z37" s="173"/>
      <c r="AA37" s="173"/>
      <c r="AB37" s="173"/>
      <c r="AC37" s="173"/>
      <c r="AD37" s="275"/>
      <c r="AE37" s="172"/>
      <c r="AF37" s="173"/>
      <c r="AG37" s="173"/>
      <c r="AH37" s="173"/>
      <c r="AI37" s="173"/>
      <c r="AJ37" s="173"/>
      <c r="AK37" s="173"/>
      <c r="AL37" s="275"/>
    </row>
    <row r="38" spans="1:38" ht="14.4" thickBot="1" x14ac:dyDescent="0.35">
      <c r="A38" s="101" t="s">
        <v>324</v>
      </c>
      <c r="B38" s="93">
        <f>COUNTIF(РПЗ!$Q:$Q,Справочно!$C33)</f>
        <v>10</v>
      </c>
      <c r="C38" s="94">
        <f>B38/$B$13</f>
        <v>0.16666666666666666</v>
      </c>
      <c r="D38" s="193">
        <f>SUMIF(РПЗ!$Q:$Q,Справочно!$C33,РПЗ!$L:$L)</f>
        <v>24001827</v>
      </c>
      <c r="E38" s="95">
        <f>D38/$D$40</f>
        <v>0.28769656726161208</v>
      </c>
      <c r="G38" s="90">
        <f>COUNTIFS(РПЗ!$Q:$Q,Справочно!$C33,РПЗ!$O:$O,ПП!$G$14)</f>
        <v>1</v>
      </c>
      <c r="H38" s="265">
        <f>SUMIFS(РПЗ!$L:$L,РПЗ!$Q:$Q,Справочно!$C33,РПЗ!$O:$O,$G$14)</f>
        <v>16100000</v>
      </c>
      <c r="I38" s="269">
        <f>COUNTIFS(РПЗ!$Q:$Q,Справочно!$C33,РПЗ!$O:$O,ПП!$I$14)</f>
        <v>0</v>
      </c>
      <c r="J38" s="265">
        <f>SUMIFS(РПЗ!$L:$L,РПЗ!$Q:$Q,Справочно!$C33,РПЗ!$O:$O,$I$14)</f>
        <v>0</v>
      </c>
      <c r="K38" s="269">
        <f>COUNTIFS(РПЗ!$Q:$Q,Справочно!$C33,РПЗ!$O:$O,ПП!$K$14)</f>
        <v>0</v>
      </c>
      <c r="L38" s="410">
        <f>SUMIFS(РПЗ!$L:$L,РПЗ!$Q:$Q,Справочно!$C33,РПЗ!$O:$O,$G$14)</f>
        <v>16100000</v>
      </c>
      <c r="M38" s="354">
        <f>SUM(G38,I38,K38)</f>
        <v>1</v>
      </c>
      <c r="N38" s="353">
        <f>SUM(H38,J38,L38)</f>
        <v>32200000</v>
      </c>
      <c r="O38" s="90">
        <f>COUNTIFS(РПЗ!$Q:$Q,Справочно!$C33,РПЗ!$O:$O,ПП!$O$14)</f>
        <v>1</v>
      </c>
      <c r="P38" s="265">
        <f>SUMIFS(РПЗ!$L:$L,РПЗ!$Q:$Q,Справочно!$C33,РПЗ!$O:$O,$O$14)</f>
        <v>100000</v>
      </c>
      <c r="Q38" s="269">
        <f>COUNTIFS(РПЗ!$Q:$Q,Справочно!$C33,РПЗ!$O:$O,ПП!$Q$14)</f>
        <v>0</v>
      </c>
      <c r="R38" s="265">
        <f>SUMIFS(РПЗ!$L:$L,РПЗ!$Q:$Q,Справочно!$C33,РПЗ!$O:$O,$Q$14)</f>
        <v>0</v>
      </c>
      <c r="S38" s="269">
        <f>COUNTIFS(РПЗ!$Q:$Q,Справочно!$C33,РПЗ!$O:$O,ПП!$S$14)</f>
        <v>0</v>
      </c>
      <c r="T38" s="410">
        <f>SUMIFS(РПЗ!$L:$L,РПЗ!$Q:$Q,Справочно!$C33,РПЗ!$O:$O,$S$14)</f>
        <v>0</v>
      </c>
      <c r="U38" s="354">
        <f>SUM(O38,Q38,S38)</f>
        <v>1</v>
      </c>
      <c r="V38" s="353">
        <f>SUM(P38,R38,T38)</f>
        <v>100000</v>
      </c>
      <c r="W38" s="90">
        <f>COUNTIFS(РПЗ!$Q:$Q,Справочно!$C33,РПЗ!$O:$O,ПП!$W$14)</f>
        <v>0</v>
      </c>
      <c r="X38" s="265">
        <f>SUMIFS(РПЗ!$L:$L,РПЗ!$Q:$Q,Справочно!$C33,РПЗ!$O:$O,$W$14)</f>
        <v>0</v>
      </c>
      <c r="Y38" s="269">
        <f>COUNTIFS(РПЗ!$Q:$Q,Справочно!$C33,РПЗ!$O:$O,ПП!$Y$14)</f>
        <v>0</v>
      </c>
      <c r="Z38" s="265">
        <f>SUMIFS(РПЗ!$L:$L,РПЗ!$Q:$Q,Справочно!$C33,РПЗ!$O:$O,$Y$14)</f>
        <v>0</v>
      </c>
      <c r="AA38" s="269">
        <f>COUNTIFS(РПЗ!$Q:$Q,Справочно!$C33,РПЗ!$O:$O,ПП!$AA$14)</f>
        <v>0</v>
      </c>
      <c r="AB38" s="410">
        <f>SUMIFS(РПЗ!$L:$L,РПЗ!$Q:$Q,Справочно!$C33,РПЗ!$O:$O,$AA$14)</f>
        <v>0</v>
      </c>
      <c r="AC38" s="354">
        <f>SUM(W38,Y38,AA38)</f>
        <v>0</v>
      </c>
      <c r="AD38" s="353">
        <f>SUM(X38,Z38,AB38)</f>
        <v>0</v>
      </c>
      <c r="AE38" s="90">
        <f>COUNTIFS(РПЗ!$Q:$Q,Справочно!$C33,РПЗ!$O:$O,ПП!$AE$14)</f>
        <v>0</v>
      </c>
      <c r="AF38" s="265">
        <f>SUMIFS(РПЗ!$L:$L,РПЗ!$Q:$Q,Справочно!$C33,РПЗ!$O:$O,$AE$14)</f>
        <v>0</v>
      </c>
      <c r="AG38" s="269">
        <f>COUNTIFS(РПЗ!$Q:$Q,Справочно!$C33,РПЗ!$O:$O,ПП!$AG$14)</f>
        <v>0</v>
      </c>
      <c r="AH38" s="265">
        <f>SUMIFS(РПЗ!$L:$L,РПЗ!$Q:$Q,Справочно!$C33,РПЗ!$O:$O,$AG$14)</f>
        <v>0</v>
      </c>
      <c r="AI38" s="269">
        <f>COUNTIFS(РПЗ!$Q:$Q,Справочно!$C33,РПЗ!$O:$O,ПП!$AI$14)</f>
        <v>0</v>
      </c>
      <c r="AJ38" s="410">
        <f>SUMIFS(РПЗ!$L:$L,РПЗ!$Q:$Q,Справочно!$C33,РПЗ!$O:$O,$AI$14)</f>
        <v>0</v>
      </c>
      <c r="AK38" s="354">
        <f>SUM(AE38,AG38,AI38)</f>
        <v>0</v>
      </c>
      <c r="AL38" s="353">
        <f>SUM(AF38,AH38,AJ38)</f>
        <v>0</v>
      </c>
    </row>
    <row r="39" spans="1:38" ht="14.4" thickBot="1" x14ac:dyDescent="0.35">
      <c r="A39" s="109"/>
      <c r="B39" s="110"/>
      <c r="C39" s="111"/>
      <c r="D39" s="112"/>
      <c r="E39" s="108"/>
      <c r="G39" s="172"/>
      <c r="H39" s="173"/>
      <c r="I39" s="173"/>
      <c r="J39" s="173"/>
      <c r="K39" s="173"/>
      <c r="L39" s="173"/>
      <c r="M39" s="173"/>
      <c r="N39" s="275"/>
      <c r="O39" s="172"/>
      <c r="P39" s="173"/>
      <c r="Q39" s="173"/>
      <c r="R39" s="173"/>
      <c r="S39" s="173"/>
      <c r="T39" s="173"/>
      <c r="U39" s="173"/>
      <c r="V39" s="275"/>
      <c r="W39" s="172"/>
      <c r="X39" s="173"/>
      <c r="Y39" s="173"/>
      <c r="Z39" s="173"/>
      <c r="AA39" s="173"/>
      <c r="AB39" s="173"/>
      <c r="AC39" s="173"/>
      <c r="AD39" s="275"/>
      <c r="AE39" s="172"/>
      <c r="AF39" s="173"/>
      <c r="AG39" s="173"/>
      <c r="AH39" s="173"/>
      <c r="AI39" s="173"/>
      <c r="AJ39" s="173"/>
      <c r="AK39" s="173"/>
      <c r="AL39" s="275"/>
    </row>
    <row r="40" spans="1:38" ht="14.4" thickBot="1" x14ac:dyDescent="0.35">
      <c r="A40" s="100" t="s">
        <v>485</v>
      </c>
      <c r="B40" s="121">
        <f>B36+B38</f>
        <v>60</v>
      </c>
      <c r="C40" s="123">
        <f>C36+C38</f>
        <v>1</v>
      </c>
      <c r="D40" s="194">
        <f>D36+D38</f>
        <v>83427575.200000003</v>
      </c>
      <c r="E40" s="122">
        <f>E36+E38</f>
        <v>0.99999999999999989</v>
      </c>
      <c r="G40" s="121">
        <f>SUM(G36,G38)</f>
        <v>2</v>
      </c>
      <c r="H40" s="266">
        <f t="shared" ref="H40:N40" si="12">SUM(H36,H38)</f>
        <v>17879800</v>
      </c>
      <c r="I40" s="267">
        <f t="shared" si="12"/>
        <v>1</v>
      </c>
      <c r="J40" s="266">
        <f t="shared" si="12"/>
        <v>835800.2</v>
      </c>
      <c r="K40" s="267">
        <f t="shared" si="12"/>
        <v>0</v>
      </c>
      <c r="L40" s="268">
        <f t="shared" si="12"/>
        <v>16100000</v>
      </c>
      <c r="M40" s="413">
        <f t="shared" si="12"/>
        <v>3</v>
      </c>
      <c r="N40" s="276">
        <f t="shared" si="12"/>
        <v>34815600.200000003</v>
      </c>
      <c r="O40" s="121">
        <f>SUM(O36,O38)</f>
        <v>14</v>
      </c>
      <c r="P40" s="266">
        <f t="shared" ref="P40:V40" si="13">SUM(P36,P38)</f>
        <v>19849200</v>
      </c>
      <c r="Q40" s="267">
        <f t="shared" si="13"/>
        <v>3</v>
      </c>
      <c r="R40" s="266">
        <f t="shared" si="13"/>
        <v>9700000</v>
      </c>
      <c r="S40" s="267">
        <f t="shared" si="13"/>
        <v>0</v>
      </c>
      <c r="T40" s="412">
        <f t="shared" si="13"/>
        <v>0</v>
      </c>
      <c r="U40" s="413">
        <f t="shared" si="13"/>
        <v>17</v>
      </c>
      <c r="V40" s="276">
        <f t="shared" si="13"/>
        <v>29549200</v>
      </c>
      <c r="W40" s="121">
        <f>SUM(W36,W38)</f>
        <v>2</v>
      </c>
      <c r="X40" s="266">
        <f t="shared" ref="X40:AD40" si="14">SUM(X36,X38)</f>
        <v>645100</v>
      </c>
      <c r="Y40" s="267">
        <f t="shared" si="14"/>
        <v>1</v>
      </c>
      <c r="Z40" s="266">
        <f t="shared" si="14"/>
        <v>546000</v>
      </c>
      <c r="AA40" s="267">
        <f t="shared" si="14"/>
        <v>0</v>
      </c>
      <c r="AB40" s="412">
        <f t="shared" si="14"/>
        <v>0</v>
      </c>
      <c r="AC40" s="413">
        <f t="shared" si="14"/>
        <v>3</v>
      </c>
      <c r="AD40" s="276">
        <f t="shared" si="14"/>
        <v>1191100</v>
      </c>
      <c r="AE40" s="121">
        <f>SUM(AE36,AE38)</f>
        <v>3</v>
      </c>
      <c r="AF40" s="266">
        <f t="shared" ref="AF40:AL40" si="15">SUM(AF36,AF38)</f>
        <v>862600</v>
      </c>
      <c r="AG40" s="267">
        <f t="shared" si="15"/>
        <v>0</v>
      </c>
      <c r="AH40" s="266">
        <f t="shared" si="15"/>
        <v>0</v>
      </c>
      <c r="AI40" s="267">
        <f t="shared" si="15"/>
        <v>0</v>
      </c>
      <c r="AJ40" s="412">
        <f t="shared" si="15"/>
        <v>0</v>
      </c>
      <c r="AK40" s="413">
        <f t="shared" si="15"/>
        <v>3</v>
      </c>
      <c r="AL40" s="276">
        <f t="shared" si="15"/>
        <v>862600</v>
      </c>
    </row>
    <row r="41" spans="1:38" x14ac:dyDescent="0.3">
      <c r="G41" s="172"/>
      <c r="H41" s="173"/>
      <c r="I41" s="173"/>
      <c r="J41" s="173"/>
      <c r="K41" s="173"/>
      <c r="L41" s="173"/>
      <c r="M41" s="173"/>
      <c r="N41" s="275"/>
      <c r="O41" s="172"/>
      <c r="P41" s="173"/>
      <c r="Q41" s="173"/>
      <c r="R41" s="173"/>
      <c r="S41" s="173"/>
      <c r="T41" s="173"/>
      <c r="U41" s="173"/>
      <c r="V41" s="275"/>
      <c r="W41" s="172"/>
      <c r="X41" s="173"/>
      <c r="Y41" s="173"/>
      <c r="Z41" s="173"/>
      <c r="AA41" s="173"/>
      <c r="AB41" s="173"/>
      <c r="AC41" s="173"/>
      <c r="AD41" s="275"/>
      <c r="AE41" s="172"/>
      <c r="AF41" s="173"/>
      <c r="AG41" s="173"/>
      <c r="AH41" s="173"/>
      <c r="AI41" s="173"/>
      <c r="AJ41" s="173"/>
      <c r="AK41" s="173"/>
      <c r="AL41" s="275"/>
    </row>
    <row r="42" spans="1:38" ht="21" customHeight="1" thickBot="1" x14ac:dyDescent="0.35">
      <c r="A42" s="783" t="s">
        <v>467</v>
      </c>
      <c r="B42" s="783"/>
      <c r="C42" s="783"/>
      <c r="D42" s="783"/>
      <c r="E42" s="783"/>
      <c r="G42" s="172"/>
      <c r="H42" s="173"/>
      <c r="I42" s="173"/>
      <c r="J42" s="173"/>
      <c r="K42" s="173"/>
      <c r="L42" s="173"/>
      <c r="M42" s="173"/>
      <c r="N42" s="275"/>
      <c r="O42" s="172"/>
      <c r="P42" s="173"/>
      <c r="Q42" s="173"/>
      <c r="R42" s="173"/>
      <c r="S42" s="173"/>
      <c r="T42" s="173"/>
      <c r="U42" s="173"/>
      <c r="V42" s="275"/>
      <c r="W42" s="172"/>
      <c r="X42" s="173"/>
      <c r="Y42" s="173"/>
      <c r="Z42" s="173"/>
      <c r="AA42" s="173"/>
      <c r="AB42" s="173"/>
      <c r="AC42" s="173"/>
      <c r="AD42" s="275"/>
      <c r="AE42" s="172"/>
      <c r="AF42" s="173"/>
      <c r="AG42" s="173"/>
      <c r="AH42" s="173"/>
      <c r="AI42" s="173"/>
      <c r="AJ42" s="173"/>
      <c r="AK42" s="173"/>
      <c r="AL42" s="275"/>
    </row>
    <row r="43" spans="1:38" ht="28.2" thickBot="1" x14ac:dyDescent="0.35">
      <c r="A43" s="78" t="s">
        <v>430</v>
      </c>
      <c r="B43" s="79" t="s">
        <v>547</v>
      </c>
      <c r="C43" s="80" t="s">
        <v>463</v>
      </c>
      <c r="D43" s="81" t="s">
        <v>546</v>
      </c>
      <c r="E43" s="80" t="s">
        <v>466</v>
      </c>
      <c r="G43" s="79" t="s">
        <v>547</v>
      </c>
      <c r="H43" s="83" t="s">
        <v>546</v>
      </c>
      <c r="I43" s="83" t="s">
        <v>547</v>
      </c>
      <c r="J43" s="83" t="s">
        <v>546</v>
      </c>
      <c r="K43" s="83" t="s">
        <v>547</v>
      </c>
      <c r="L43" s="274" t="s">
        <v>546</v>
      </c>
      <c r="M43" s="153" t="s">
        <v>547</v>
      </c>
      <c r="N43" s="153" t="s">
        <v>546</v>
      </c>
      <c r="O43" s="79" t="s">
        <v>547</v>
      </c>
      <c r="P43" s="83" t="s">
        <v>546</v>
      </c>
      <c r="Q43" s="83" t="s">
        <v>547</v>
      </c>
      <c r="R43" s="83" t="s">
        <v>546</v>
      </c>
      <c r="S43" s="83" t="s">
        <v>547</v>
      </c>
      <c r="T43" s="274" t="s">
        <v>546</v>
      </c>
      <c r="U43" s="153" t="s">
        <v>547</v>
      </c>
      <c r="V43" s="153" t="s">
        <v>546</v>
      </c>
      <c r="W43" s="79" t="s">
        <v>547</v>
      </c>
      <c r="X43" s="83" t="s">
        <v>546</v>
      </c>
      <c r="Y43" s="83" t="s">
        <v>547</v>
      </c>
      <c r="Z43" s="83" t="s">
        <v>546</v>
      </c>
      <c r="AA43" s="83" t="s">
        <v>547</v>
      </c>
      <c r="AB43" s="274" t="s">
        <v>546</v>
      </c>
      <c r="AC43" s="153" t="s">
        <v>547</v>
      </c>
      <c r="AD43" s="153" t="s">
        <v>546</v>
      </c>
      <c r="AE43" s="79" t="s">
        <v>547</v>
      </c>
      <c r="AF43" s="83" t="s">
        <v>546</v>
      </c>
      <c r="AG43" s="83" t="s">
        <v>547</v>
      </c>
      <c r="AH43" s="83" t="s">
        <v>546</v>
      </c>
      <c r="AI43" s="83" t="s">
        <v>547</v>
      </c>
      <c r="AJ43" s="274" t="s">
        <v>546</v>
      </c>
      <c r="AK43" s="153" t="s">
        <v>547</v>
      </c>
      <c r="AL43" s="153" t="s">
        <v>546</v>
      </c>
    </row>
    <row r="44" spans="1:38" ht="14.4" thickBot="1" x14ac:dyDescent="0.35">
      <c r="A44" s="131" t="str">
        <f>Справочно!E21</f>
        <v>ГК "Ростех"</v>
      </c>
      <c r="B44" s="99">
        <f>COUNTIF(РПЗ!$AB:$AB,Справочно!$E21)</f>
        <v>1</v>
      </c>
      <c r="C44" s="120">
        <f t="shared" ref="C44:C69" si="16">B44/$B$13</f>
        <v>1.6666666666666666E-2</v>
      </c>
      <c r="D44" s="195">
        <f>SUMIF(РПЗ!$AB:$AB,Справочно!$E21,РПЗ!$L:$L)</f>
        <v>5200000</v>
      </c>
      <c r="E44" s="120">
        <f t="shared" ref="E44:E69" si="17">D44/$D$13</f>
        <v>6.2329511405960172E-2</v>
      </c>
      <c r="G44" s="401">
        <f>COUNTIFS(РПЗ!$AB:$AB,Справочно!$E21,РПЗ!$O:$O,ПП!$G$14)</f>
        <v>0</v>
      </c>
      <c r="H44" s="402">
        <f>SUMIFS(РПЗ!$L:$L,РПЗ!$AB:$AB,Справочно!$E21,РПЗ!$O:$O,ПП!$G$14)</f>
        <v>0</v>
      </c>
      <c r="I44" s="326">
        <f>COUNTIFS(РПЗ!$AB:$AB,Справочно!$E21,РПЗ!$O:$O,ПП!$I$14)</f>
        <v>0</v>
      </c>
      <c r="J44" s="402">
        <f>SUMIFS(РПЗ!$L:$L,РПЗ!$AB:$AB,Справочно!$E21,РПЗ!$O:$O,ПП!$I$14)</f>
        <v>0</v>
      </c>
      <c r="K44" s="326">
        <f>COUNTIFS(РПЗ!$AB:$AB,Справочно!$E21,РПЗ!$O:$O,ПП!$K$14)</f>
        <v>0</v>
      </c>
      <c r="L44" s="467">
        <f>SUMIFS(РПЗ!$L:$L,РПЗ!$AB:$AB,Справочно!$E21,РПЗ!$O:$O,ПП!$K$14)</f>
        <v>0</v>
      </c>
      <c r="M44" s="411">
        <f>SUM(G44,I44,K44)</f>
        <v>0</v>
      </c>
      <c r="N44" s="350">
        <f>SUM(H44,J44,L44)</f>
        <v>0</v>
      </c>
      <c r="O44" s="417">
        <f>COUNTIFS(РПЗ!$AB:$AB,Справочно!$E21,РПЗ!$O:$O,ПП!$O$14)</f>
        <v>1</v>
      </c>
      <c r="P44" s="418">
        <f>SUMIFS(РПЗ!$L:$L,РПЗ!$AB:$AB,Справочно!$E21,РПЗ!$O:$O,ПП!$O$14)</f>
        <v>5200000</v>
      </c>
      <c r="Q44" s="297">
        <f>COUNTIFS(РПЗ!$AB:$AB,Справочно!$E21,РПЗ!$O:$O,ПП!$Q$14)</f>
        <v>0</v>
      </c>
      <c r="R44" s="418">
        <f>SUMIFS(РПЗ!$L:$L,РПЗ!$AB:$AB,Справочно!$E21,РПЗ!$O:$O,ПП!$Q$14)</f>
        <v>0</v>
      </c>
      <c r="S44" s="297">
        <f>COUNTIFS(РПЗ!$AB:$AB,Справочно!$E21,РПЗ!$O:$O,ПП!$S$14)</f>
        <v>0</v>
      </c>
      <c r="T44" s="470">
        <f>SUMIFS(РПЗ!$L:$L,РПЗ!$AB:$AB,Справочно!$E21,РПЗ!$O:$O,ПП!$S$14)</f>
        <v>0</v>
      </c>
      <c r="U44" s="423">
        <f>SUM(O44,Q44,S44)</f>
        <v>1</v>
      </c>
      <c r="V44" s="395">
        <f>SUM(P44,R44,T44)</f>
        <v>5200000</v>
      </c>
      <c r="W44" s="431">
        <f>COUNTIFS(РПЗ!$AB:$AB,Справочно!$E21,РПЗ!$O:$O,ПП!$W$14)</f>
        <v>0</v>
      </c>
      <c r="X44" s="432">
        <f>SUMIFS(РПЗ!$L:$L,РПЗ!$AB:$AB,Справочно!$E21,РПЗ!$O:$O,ПП!$W$14)</f>
        <v>0</v>
      </c>
      <c r="Y44" s="379">
        <f>COUNTIFS(РПЗ!$AB:$AB,Справочно!$E21,РПЗ!$O:$O,ПП!$Y$14)</f>
        <v>0</v>
      </c>
      <c r="Z44" s="432">
        <f>SUMIFS(РПЗ!$L:$L,РПЗ!$AB:$AB,Справочно!$E21,РПЗ!$O:$O,ПП!$Y$14)</f>
        <v>0</v>
      </c>
      <c r="AA44" s="379">
        <f>COUNTIFS(РПЗ!$AB:$AB,Справочно!$E21,РПЗ!$O:$O,ПП!$AA$14)</f>
        <v>0</v>
      </c>
      <c r="AB44" s="433">
        <f>SUMIFS(РПЗ!$L:$L,РПЗ!$AB:$AB,Справочно!$E21,РПЗ!$O:$O,ПП!$AA$14)</f>
        <v>0</v>
      </c>
      <c r="AC44" s="429">
        <f>SUM(W44,Y44,AA44)</f>
        <v>0</v>
      </c>
      <c r="AD44" s="430">
        <f>SUM(X44,Z44,AB44)</f>
        <v>0</v>
      </c>
      <c r="AE44" s="443">
        <f>COUNTIFS(РПЗ!$AB:$AB,Справочно!$E21,РПЗ!$O:$O,ПП!$AE$14)</f>
        <v>0</v>
      </c>
      <c r="AF44" s="444">
        <f>SUMIFS(РПЗ!$L:$L,РПЗ!$AB:$AB,Справочно!$E21,РПЗ!$O:$O,ПП!$AE$14)</f>
        <v>0</v>
      </c>
      <c r="AG44" s="357">
        <f>COUNTIFS(РПЗ!$AB:$AB,Справочно!$E21,РПЗ!$O:$O,ПП!$AG$14)</f>
        <v>0</v>
      </c>
      <c r="AH44" s="444">
        <f>SUMIFS(РПЗ!$L:$L,РПЗ!$AB:$AB,Справочно!$E21,РПЗ!$O:$O,ПП!$AG$14)</f>
        <v>0</v>
      </c>
      <c r="AI44" s="357">
        <f>COUNTIFS(РПЗ!$AB:$AB,Справочно!$E21,РПЗ!$O:$O,ПП!$AI$14)</f>
        <v>0</v>
      </c>
      <c r="AJ44" s="445">
        <f>SUMIFS(РПЗ!$L:$L,РПЗ!$AB:$AB,Справочно!$E21,РПЗ!$O:$O,ПП!$AI$14)</f>
        <v>0</v>
      </c>
      <c r="AK44" s="441">
        <f>SUM(AE44,AG44,AI44)</f>
        <v>0</v>
      </c>
      <c r="AL44" s="442">
        <f>SUM(AF44,AH44,AJ44)</f>
        <v>0</v>
      </c>
    </row>
    <row r="45" spans="1:38" ht="15.75" customHeight="1" thickBot="1" x14ac:dyDescent="0.35">
      <c r="A45" s="132" t="str">
        <f>Справочно!E22</f>
        <v>НПФ "Первый промышленный альянс"</v>
      </c>
      <c r="B45" s="99">
        <f>COUNTIF(РПЗ!$AB:$AB,Справочно!$E22)</f>
        <v>0</v>
      </c>
      <c r="C45" s="120">
        <f t="shared" si="16"/>
        <v>0</v>
      </c>
      <c r="D45" s="195">
        <f>SUMIF(РПЗ!$AB:$AB,Справочно!$E22,РПЗ!$L:$L)</f>
        <v>0</v>
      </c>
      <c r="E45" s="120">
        <f t="shared" si="17"/>
        <v>0</v>
      </c>
      <c r="G45" s="286">
        <f>COUNTIFS(РПЗ!$AB:$AB,Справочно!$E22,РПЗ!$O:$O,ПП!$G$14)</f>
        <v>0</v>
      </c>
      <c r="H45" s="403">
        <f>SUMIFS(РПЗ!$AB:$AB,РПЗ!$L:$L,Справочно!$E22,РПЗ!$O:$O,ПП!$G$14)</f>
        <v>0</v>
      </c>
      <c r="I45" s="288">
        <f>COUNTIFS(РПЗ!$AB:$AB,Справочно!$E22,РПЗ!$O:$O,ПП!$I$14)</f>
        <v>0</v>
      </c>
      <c r="J45" s="403">
        <f>SUMIFS(РПЗ!$L:$L,РПЗ!$AB:$AB,Справочно!$E22,РПЗ!$O:$O,ПП!$I$14)</f>
        <v>0</v>
      </c>
      <c r="K45" s="288">
        <f>COUNTIFS(РПЗ!$AB:$AB,Справочно!$E22,РПЗ!$O:$O,ПП!$K$14)</f>
        <v>0</v>
      </c>
      <c r="L45" s="468">
        <f>SUMIFS(РПЗ!$L:$L,РПЗ!$AB:$AB,Справочно!$E22,РПЗ!$O:$O,ПП!$K$14)</f>
        <v>0</v>
      </c>
      <c r="M45" s="411">
        <f t="shared" ref="M45:M68" si="18">SUM(G45,I45,K45)</f>
        <v>0</v>
      </c>
      <c r="N45" s="350">
        <f t="shared" ref="N45:N68" si="19">SUM(H45,J45,L45)</f>
        <v>0</v>
      </c>
      <c r="O45" s="419">
        <f>COUNTIFS(РПЗ!$AB:$AB,Справочно!$E22,РПЗ!$O:$O,ПП!$O$14)</f>
        <v>0</v>
      </c>
      <c r="P45" s="420">
        <f>SUMIFS(РПЗ!$L:$L,РПЗ!$AB:$AB,Справочно!$E22,РПЗ!$O:$O,ПП!$O$14)</f>
        <v>0</v>
      </c>
      <c r="Q45" s="386">
        <f>COUNTIFS(РПЗ!$AB:$AB,Справочно!$E22,РПЗ!$O:$O,ПП!$Q$14)</f>
        <v>0</v>
      </c>
      <c r="R45" s="420">
        <f>SUMIFS(РПЗ!$L:$L,РПЗ!$AB:$AB,Справочно!$E22,РПЗ!$O:$O,ПП!$Q$14)</f>
        <v>0</v>
      </c>
      <c r="S45" s="386">
        <f>COUNTIFS(РПЗ!$AB:$AB,Справочно!$E22,РПЗ!$O:$O,ПП!$S$14)</f>
        <v>0</v>
      </c>
      <c r="T45" s="471">
        <f>SUMIFS(РПЗ!$L:$L,РПЗ!$AB:$AB,Справочно!$E22,РПЗ!$O:$O,ПП!$S$14)</f>
        <v>0</v>
      </c>
      <c r="U45" s="423">
        <f t="shared" ref="U45:U68" si="20">SUM(O45,Q45,S45)</f>
        <v>0</v>
      </c>
      <c r="V45" s="395">
        <f t="shared" ref="V45:V55" si="21">SUM(P45,R45,T45)</f>
        <v>0</v>
      </c>
      <c r="W45" s="434">
        <f>COUNTIFS(РПЗ!$AB:$AB,Справочно!$E22,РПЗ!$O:$O,ПП!$W$14)</f>
        <v>0</v>
      </c>
      <c r="X45" s="435">
        <f>SUMIFS(РПЗ!$L:$L,РПЗ!$AB:$AB,Справочно!$E22,РПЗ!$O:$O,ПП!$W$14)</f>
        <v>0</v>
      </c>
      <c r="Y45" s="281">
        <f>COUNTIFS(РПЗ!$AB:$AB,Справочно!$E22,РПЗ!$O:$O,ПП!$Y$14)</f>
        <v>0</v>
      </c>
      <c r="Z45" s="435">
        <f>SUMIFS(РПЗ!$L:$L,РПЗ!$AB:$AB,Справочно!$E22,РПЗ!$O:$O,ПП!$Y$14)</f>
        <v>0</v>
      </c>
      <c r="AA45" s="281">
        <f>COUNTIFS(РПЗ!$AB:$AB,Справочно!$E22,РПЗ!$O:$O,ПП!$AA$14)</f>
        <v>0</v>
      </c>
      <c r="AB45" s="436">
        <f>SUMIFS(РПЗ!$L:$L,РПЗ!$AB:$AB,Справочно!$E22,РПЗ!$O:$O,ПП!$AA$14)</f>
        <v>0</v>
      </c>
      <c r="AC45" s="429">
        <f t="shared" ref="AC45:AC68" si="22">SUM(W45,Y45,AA45)</f>
        <v>0</v>
      </c>
      <c r="AD45" s="430">
        <f t="shared" ref="AD45:AD68" si="23">SUM(X45,Z45,AB45)</f>
        <v>0</v>
      </c>
      <c r="AE45" s="449">
        <f>COUNTIFS(РПЗ!$AB:$AB,Справочно!$E22,РПЗ!$O:$O,ПП!$AE$14)</f>
        <v>0</v>
      </c>
      <c r="AF45" s="450">
        <f>SUMIFS(РПЗ!$L:$L,РПЗ!$AB:$AB,Справочно!$E22,РПЗ!$O:$O,ПП!$AE$14)</f>
        <v>0</v>
      </c>
      <c r="AG45" s="358">
        <f>COUNTIFS(РПЗ!$AB:$AB,Справочно!$E22,РПЗ!$O:$O,ПП!$AG$14)</f>
        <v>0</v>
      </c>
      <c r="AH45" s="450">
        <f>SUMIFS(РПЗ!$L:$L,РПЗ!$AB:$AB,Справочно!$E22,РПЗ!$O:$O,ПП!$AG$14)</f>
        <v>0</v>
      </c>
      <c r="AI45" s="358">
        <f>COUNTIFS(РПЗ!$AB:$AB,Справочно!$E22,РПЗ!$O:$O,ПП!$AI$14)</f>
        <v>0</v>
      </c>
      <c r="AJ45" s="451">
        <f>SUMIFS(РПЗ!$L:$L,РПЗ!$AB:$AB,Справочно!$E22,РПЗ!$O:$O,ПП!$AI$14)</f>
        <v>0</v>
      </c>
      <c r="AK45" s="441">
        <f t="shared" ref="AK45:AK68" si="24">SUM(AE45,AG45,AI45)</f>
        <v>0</v>
      </c>
      <c r="AL45" s="442">
        <f t="shared" ref="AL45:AL68" si="25">SUM(AF45,AH45,AJ45)</f>
        <v>0</v>
      </c>
    </row>
    <row r="46" spans="1:38" ht="14.4" thickBot="1" x14ac:dyDescent="0.35">
      <c r="A46" s="132" t="str">
        <f>Справочно!E23</f>
        <v>ОАО "ВО "Технопромэкспорт"</v>
      </c>
      <c r="B46" s="99">
        <f>COUNTIF(РПЗ!$AB:$AB,Справочно!$E23)</f>
        <v>0</v>
      </c>
      <c r="C46" s="120">
        <f t="shared" si="16"/>
        <v>0</v>
      </c>
      <c r="D46" s="195">
        <f>SUMIF(РПЗ!$AB:$AB,Справочно!$E23,РПЗ!$L:$L)</f>
        <v>0</v>
      </c>
      <c r="E46" s="120">
        <f t="shared" si="17"/>
        <v>0</v>
      </c>
      <c r="G46" s="286">
        <f>COUNTIFS(РПЗ!$AB:$AB,Справочно!$E23,РПЗ!$O:$O,ПП!$G$14)</f>
        <v>0</v>
      </c>
      <c r="H46" s="403">
        <f>SUMIFS(РПЗ!$AB:$AB,РПЗ!$L:$L,Справочно!$E23,РПЗ!$O:$O,ПП!$G$14)</f>
        <v>0</v>
      </c>
      <c r="I46" s="288">
        <f>COUNTIFS(РПЗ!$AB:$AB,Справочно!$E23,РПЗ!$O:$O,ПП!$I$14)</f>
        <v>0</v>
      </c>
      <c r="J46" s="403">
        <f>SUMIFS(РПЗ!$L:$L,РПЗ!$AB:$AB,Справочно!$E23,РПЗ!$O:$O,ПП!$I$14)</f>
        <v>0</v>
      </c>
      <c r="K46" s="288">
        <f>COUNTIFS(РПЗ!$AB:$AB,Справочно!$E23,РПЗ!$O:$O,ПП!$K$14)</f>
        <v>0</v>
      </c>
      <c r="L46" s="468">
        <f>SUMIFS(РПЗ!$L:$L,РПЗ!$AB:$AB,Справочно!$E23,РПЗ!$O:$O,ПП!$K$14)</f>
        <v>0</v>
      </c>
      <c r="M46" s="411">
        <f t="shared" si="18"/>
        <v>0</v>
      </c>
      <c r="N46" s="350">
        <f t="shared" si="19"/>
        <v>0</v>
      </c>
      <c r="O46" s="419">
        <f>COUNTIFS(РПЗ!$AB:$AB,Справочно!$E23,РПЗ!$O:$O,ПП!$O$14)</f>
        <v>0</v>
      </c>
      <c r="P46" s="420">
        <f>SUMIFS(РПЗ!$L:$L,РПЗ!$AB:$AB,Справочно!$E23,РПЗ!$O:$O,ПП!$O$14)</f>
        <v>0</v>
      </c>
      <c r="Q46" s="386">
        <f>COUNTIFS(РПЗ!$AB:$AB,Справочно!$E23,РПЗ!$O:$O,ПП!$Q$14)</f>
        <v>0</v>
      </c>
      <c r="R46" s="420">
        <f>SUMIFS(РПЗ!$L:$L,РПЗ!$AB:$AB,Справочно!$E23,РПЗ!$O:$O,ПП!$Q$14)</f>
        <v>0</v>
      </c>
      <c r="S46" s="386">
        <f>COUNTIFS(РПЗ!$AB:$AB,Справочно!$E23,РПЗ!$O:$O,ПП!$S$14)</f>
        <v>0</v>
      </c>
      <c r="T46" s="471">
        <f>SUMIFS(РПЗ!$L:$L,РПЗ!$AB:$AB,Справочно!$E23,РПЗ!$O:$O,ПП!$S$14)</f>
        <v>0</v>
      </c>
      <c r="U46" s="423">
        <f t="shared" si="20"/>
        <v>0</v>
      </c>
      <c r="V46" s="395">
        <f t="shared" si="21"/>
        <v>0</v>
      </c>
      <c r="W46" s="434">
        <f>COUNTIFS(РПЗ!$AB:$AB,Справочно!$E23,РПЗ!$O:$O,ПП!$W$14)</f>
        <v>0</v>
      </c>
      <c r="X46" s="435">
        <f>SUMIFS(РПЗ!$L:$L,РПЗ!$AB:$AB,Справочно!$E23,РПЗ!$O:$O,ПП!$W$14)</f>
        <v>0</v>
      </c>
      <c r="Y46" s="281">
        <f>COUNTIFS(РПЗ!$AB:$AB,Справочно!$E23,РПЗ!$O:$O,ПП!$Y$14)</f>
        <v>0</v>
      </c>
      <c r="Z46" s="435">
        <f>SUMIFS(РПЗ!$L:$L,РПЗ!$AB:$AB,Справочно!$E23,РПЗ!$O:$O,ПП!$Y$14)</f>
        <v>0</v>
      </c>
      <c r="AA46" s="281">
        <f>COUNTIFS(РПЗ!$AB:$AB,Справочно!$E23,РПЗ!$O:$O,ПП!$AA$14)</f>
        <v>0</v>
      </c>
      <c r="AB46" s="436">
        <f>SUMIFS(РПЗ!$L:$L,РПЗ!$AB:$AB,Справочно!$E23,РПЗ!$O:$O,ПП!$AA$14)</f>
        <v>0</v>
      </c>
      <c r="AC46" s="429">
        <f t="shared" si="22"/>
        <v>0</v>
      </c>
      <c r="AD46" s="430">
        <f t="shared" si="23"/>
        <v>0</v>
      </c>
      <c r="AE46" s="449">
        <f>COUNTIFS(РПЗ!$AB:$AB,Справочно!$E23,РПЗ!$O:$O,ПП!$AE$14)</f>
        <v>0</v>
      </c>
      <c r="AF46" s="450">
        <f>SUMIFS(РПЗ!$L:$L,РПЗ!$AB:$AB,Справочно!$E23,РПЗ!$O:$O,ПП!$AE$14)</f>
        <v>0</v>
      </c>
      <c r="AG46" s="358">
        <f>COUNTIFS(РПЗ!$AB:$AB,Справочно!$E23,РПЗ!$O:$O,ПП!$AG$14)</f>
        <v>0</v>
      </c>
      <c r="AH46" s="450">
        <f>SUMIFS(РПЗ!$L:$L,РПЗ!$AB:$AB,Справочно!$E23,РПЗ!$O:$O,ПП!$AG$14)</f>
        <v>0</v>
      </c>
      <c r="AI46" s="358">
        <f>COUNTIFS(РПЗ!$AB:$AB,Справочно!$E23,РПЗ!$O:$O,ПП!$AI$14)</f>
        <v>0</v>
      </c>
      <c r="AJ46" s="451">
        <f>SUMIFS(РПЗ!$L:$L,РПЗ!$AB:$AB,Справочно!$E23,РПЗ!$O:$O,ПП!$AI$14)</f>
        <v>0</v>
      </c>
      <c r="AK46" s="441">
        <f t="shared" si="24"/>
        <v>0</v>
      </c>
      <c r="AL46" s="442">
        <f t="shared" si="25"/>
        <v>0</v>
      </c>
    </row>
    <row r="47" spans="1:38" ht="14.4" thickBot="1" x14ac:dyDescent="0.35">
      <c r="A47" s="132" t="str">
        <f>Справочно!E24</f>
        <v>ОАО "РТ-Логистика"</v>
      </c>
      <c r="B47" s="99">
        <f>COUNTIF(РПЗ!$AB:$AB,Справочно!$E24)</f>
        <v>0</v>
      </c>
      <c r="C47" s="120">
        <f t="shared" si="16"/>
        <v>0</v>
      </c>
      <c r="D47" s="195">
        <f>SUMIF(РПЗ!$AB:$AB,Справочно!$E24,РПЗ!$L:$L)</f>
        <v>0</v>
      </c>
      <c r="E47" s="120">
        <f t="shared" si="17"/>
        <v>0</v>
      </c>
      <c r="G47" s="286">
        <f>COUNTIFS(РПЗ!$AB:$AB,Справочно!$E24,РПЗ!$O:$O,ПП!$G$14)</f>
        <v>0</v>
      </c>
      <c r="H47" s="403">
        <f>SUMIFS(РПЗ!$AB:$AB,РПЗ!$L:$L,Справочно!$E24,РПЗ!$O:$O,ПП!$G$14)</f>
        <v>0</v>
      </c>
      <c r="I47" s="288">
        <f>COUNTIFS(РПЗ!$AB:$AB,Справочно!$E24,РПЗ!$O:$O,ПП!$I$14)</f>
        <v>0</v>
      </c>
      <c r="J47" s="403">
        <f>SUMIFS(РПЗ!$L:$L,РПЗ!$AB:$AB,Справочно!$E24,РПЗ!$O:$O,ПП!$I$14)</f>
        <v>0</v>
      </c>
      <c r="K47" s="288">
        <f>COUNTIFS(РПЗ!$AB:$AB,Справочно!$E24,РПЗ!$O:$O,ПП!$K$14)</f>
        <v>0</v>
      </c>
      <c r="L47" s="468">
        <f>SUMIFS(РПЗ!$L:$L,РПЗ!$AB:$AB,Справочно!$E24,РПЗ!$O:$O,ПП!$K$14)</f>
        <v>0</v>
      </c>
      <c r="M47" s="411">
        <f t="shared" si="18"/>
        <v>0</v>
      </c>
      <c r="N47" s="350">
        <f t="shared" si="19"/>
        <v>0</v>
      </c>
      <c r="O47" s="419">
        <f>COUNTIFS(РПЗ!$AB:$AB,Справочно!$E24,РПЗ!$O:$O,ПП!$O$14)</f>
        <v>0</v>
      </c>
      <c r="P47" s="420">
        <f>SUMIFS(РПЗ!$L:$L,РПЗ!$AB:$AB,Справочно!$E24,РПЗ!$O:$O,ПП!$O$14)</f>
        <v>0</v>
      </c>
      <c r="Q47" s="386">
        <f>COUNTIFS(РПЗ!$AB:$AB,Справочно!$E24,РПЗ!$O:$O,ПП!$Q$14)</f>
        <v>0</v>
      </c>
      <c r="R47" s="420">
        <f>SUMIFS(РПЗ!$L:$L,РПЗ!$AB:$AB,Справочно!$E24,РПЗ!$O:$O,ПП!$Q$14)</f>
        <v>0</v>
      </c>
      <c r="S47" s="386">
        <f>COUNTIFS(РПЗ!$AB:$AB,Справочно!$E24,РПЗ!$O:$O,ПП!$S$14)</f>
        <v>0</v>
      </c>
      <c r="T47" s="471">
        <f>SUMIFS(РПЗ!$L:$L,РПЗ!$AB:$AB,Справочно!$E24,РПЗ!$O:$O,ПП!$S$14)</f>
        <v>0</v>
      </c>
      <c r="U47" s="423">
        <f t="shared" si="20"/>
        <v>0</v>
      </c>
      <c r="V47" s="395">
        <f t="shared" si="21"/>
        <v>0</v>
      </c>
      <c r="W47" s="434">
        <f>COUNTIFS(РПЗ!$AB:$AB,Справочно!$E24,РПЗ!$O:$O,ПП!$W$14)</f>
        <v>0</v>
      </c>
      <c r="X47" s="435">
        <f>SUMIFS(РПЗ!$L:$L,РПЗ!$AB:$AB,Справочно!$E24,РПЗ!$O:$O,ПП!$W$14)</f>
        <v>0</v>
      </c>
      <c r="Y47" s="281">
        <f>COUNTIFS(РПЗ!$AB:$AB,Справочно!$E24,РПЗ!$O:$O,ПП!$Y$14)</f>
        <v>0</v>
      </c>
      <c r="Z47" s="435">
        <f>SUMIFS(РПЗ!$L:$L,РПЗ!$AB:$AB,Справочно!$E24,РПЗ!$O:$O,ПП!$Y$14)</f>
        <v>0</v>
      </c>
      <c r="AA47" s="281">
        <f>COUNTIFS(РПЗ!$AB:$AB,Справочно!$E24,РПЗ!$O:$O,ПП!$AA$14)</f>
        <v>0</v>
      </c>
      <c r="AB47" s="436">
        <f>SUMIFS(РПЗ!$L:$L,РПЗ!$AB:$AB,Справочно!$E24,РПЗ!$O:$O,ПП!$AA$14)</f>
        <v>0</v>
      </c>
      <c r="AC47" s="429">
        <f t="shared" si="22"/>
        <v>0</v>
      </c>
      <c r="AD47" s="430">
        <f t="shared" si="23"/>
        <v>0</v>
      </c>
      <c r="AE47" s="449">
        <f>COUNTIFS(РПЗ!$AB:$AB,Справочно!$E24,РПЗ!$O:$O,ПП!$AE$14)</f>
        <v>0</v>
      </c>
      <c r="AF47" s="450">
        <f>SUMIFS(РПЗ!$L:$L,РПЗ!$AB:$AB,Справочно!$E24,РПЗ!$O:$O,ПП!$AE$14)</f>
        <v>0</v>
      </c>
      <c r="AG47" s="358">
        <f>COUNTIFS(РПЗ!$AB:$AB,Справочно!$E24,РПЗ!$O:$O,ПП!$AG$14)</f>
        <v>0</v>
      </c>
      <c r="AH47" s="450">
        <f>SUMIFS(РПЗ!$L:$L,РПЗ!$AB:$AB,Справочно!$E24,РПЗ!$O:$O,ПП!$AG$14)</f>
        <v>0</v>
      </c>
      <c r="AI47" s="358">
        <f>COUNTIFS(РПЗ!$AB:$AB,Справочно!$E24,РПЗ!$O:$O,ПП!$AI$14)</f>
        <v>0</v>
      </c>
      <c r="AJ47" s="451">
        <f>SUMIFS(РПЗ!$L:$L,РПЗ!$AB:$AB,Справочно!$E24,РПЗ!$O:$O,ПП!$AI$14)</f>
        <v>0</v>
      </c>
      <c r="AK47" s="441">
        <f t="shared" si="24"/>
        <v>0</v>
      </c>
      <c r="AL47" s="442">
        <f t="shared" si="25"/>
        <v>0</v>
      </c>
    </row>
    <row r="48" spans="1:38" ht="14.4" thickBot="1" x14ac:dyDescent="0.35">
      <c r="A48" s="132" t="str">
        <f>Справочно!E25</f>
        <v>ОАО "РТ-Медицина"</v>
      </c>
      <c r="B48" s="99">
        <f>COUNTIF(РПЗ!$AB:$AB,Справочно!$E25)</f>
        <v>0</v>
      </c>
      <c r="C48" s="120">
        <f t="shared" si="16"/>
        <v>0</v>
      </c>
      <c r="D48" s="195">
        <f>SUMIF(РПЗ!$AB:$AB,Справочно!$E25,РПЗ!$L:$L)</f>
        <v>0</v>
      </c>
      <c r="E48" s="120">
        <f t="shared" si="17"/>
        <v>0</v>
      </c>
      <c r="G48" s="286">
        <f>COUNTIFS(РПЗ!$AB:$AB,Справочно!$E25,РПЗ!$O:$O,ПП!$G$14)</f>
        <v>0</v>
      </c>
      <c r="H48" s="403">
        <f>SUMIFS(РПЗ!$AB:$AB,РПЗ!$L:$L,Справочно!$E25,РПЗ!$O:$O,ПП!$G$14)</f>
        <v>0</v>
      </c>
      <c r="I48" s="288">
        <f>COUNTIFS(РПЗ!$AB:$AB,Справочно!$E25,РПЗ!$O:$O,ПП!$I$14)</f>
        <v>0</v>
      </c>
      <c r="J48" s="403">
        <f>SUMIFS(РПЗ!$L:$L,РПЗ!$AB:$AB,Справочно!$E25,РПЗ!$O:$O,ПП!$I$14)</f>
        <v>0</v>
      </c>
      <c r="K48" s="288">
        <f>COUNTIFS(РПЗ!$AB:$AB,Справочно!$E25,РПЗ!$O:$O,ПП!$K$14)</f>
        <v>0</v>
      </c>
      <c r="L48" s="468">
        <f>SUMIFS(РПЗ!$L:$L,РПЗ!$AB:$AB,Справочно!$E25,РПЗ!$O:$O,ПП!$K$14)</f>
        <v>0</v>
      </c>
      <c r="M48" s="411">
        <f t="shared" si="18"/>
        <v>0</v>
      </c>
      <c r="N48" s="350">
        <f t="shared" si="19"/>
        <v>0</v>
      </c>
      <c r="O48" s="419">
        <f>COUNTIFS(РПЗ!$AB:$AB,Справочно!$E25,РПЗ!$O:$O,ПП!$O$14)</f>
        <v>0</v>
      </c>
      <c r="P48" s="420">
        <f>SUMIFS(РПЗ!$L:$L,РПЗ!$AB:$AB,Справочно!$E25,РПЗ!$O:$O,ПП!$O$14)</f>
        <v>0</v>
      </c>
      <c r="Q48" s="386">
        <f>COUNTIFS(РПЗ!$AB:$AB,Справочно!$E25,РПЗ!$O:$O,ПП!$Q$14)</f>
        <v>0</v>
      </c>
      <c r="R48" s="420">
        <f>SUMIFS(РПЗ!$L:$L,РПЗ!$AB:$AB,Справочно!$E25,РПЗ!$O:$O,ПП!$Q$14)</f>
        <v>0</v>
      </c>
      <c r="S48" s="386">
        <f>COUNTIFS(РПЗ!$AB:$AB,Справочно!$E25,РПЗ!$O:$O,ПП!$S$14)</f>
        <v>0</v>
      </c>
      <c r="T48" s="471">
        <f>SUMIFS(РПЗ!$L:$L,РПЗ!$AB:$AB,Справочно!$E25,РПЗ!$O:$O,ПП!$S$14)</f>
        <v>0</v>
      </c>
      <c r="U48" s="423">
        <f t="shared" si="20"/>
        <v>0</v>
      </c>
      <c r="V48" s="395">
        <f t="shared" si="21"/>
        <v>0</v>
      </c>
      <c r="W48" s="434">
        <f>COUNTIFS(РПЗ!$AB:$AB,Справочно!$E25,РПЗ!$O:$O,ПП!$W$14)</f>
        <v>0</v>
      </c>
      <c r="X48" s="435">
        <f>SUMIFS(РПЗ!$L:$L,РПЗ!$AB:$AB,Справочно!$E25,РПЗ!$O:$O,ПП!$W$14)</f>
        <v>0</v>
      </c>
      <c r="Y48" s="281">
        <f>COUNTIFS(РПЗ!$AB:$AB,Справочно!$E25,РПЗ!$O:$O,ПП!$Y$14)</f>
        <v>0</v>
      </c>
      <c r="Z48" s="435">
        <f>SUMIFS(РПЗ!$L:$L,РПЗ!$AB:$AB,Справочно!$E25,РПЗ!$O:$O,ПП!$Y$14)</f>
        <v>0</v>
      </c>
      <c r="AA48" s="281">
        <f>COUNTIFS(РПЗ!$AB:$AB,Справочно!$E25,РПЗ!$O:$O,ПП!$AA$14)</f>
        <v>0</v>
      </c>
      <c r="AB48" s="436">
        <f>SUMIFS(РПЗ!$L:$L,РПЗ!$AB:$AB,Справочно!$E25,РПЗ!$O:$O,ПП!$AA$14)</f>
        <v>0</v>
      </c>
      <c r="AC48" s="429">
        <f t="shared" si="22"/>
        <v>0</v>
      </c>
      <c r="AD48" s="430">
        <f t="shared" si="23"/>
        <v>0</v>
      </c>
      <c r="AE48" s="449">
        <f>COUNTIFS(РПЗ!$AB:$AB,Справочно!$E25,РПЗ!$O:$O,ПП!$AE$14)</f>
        <v>0</v>
      </c>
      <c r="AF48" s="450">
        <f>SUMIFS(РПЗ!$L:$L,РПЗ!$AB:$AB,Справочно!$E25,РПЗ!$O:$O,ПП!$AE$14)</f>
        <v>0</v>
      </c>
      <c r="AG48" s="358">
        <f>COUNTIFS(РПЗ!$AB:$AB,Справочно!$E25,РПЗ!$O:$O,ПП!$AG$14)</f>
        <v>0</v>
      </c>
      <c r="AH48" s="450">
        <f>SUMIFS(РПЗ!$L:$L,РПЗ!$AB:$AB,Справочно!$E25,РПЗ!$O:$O,ПП!$AG$14)</f>
        <v>0</v>
      </c>
      <c r="AI48" s="358">
        <f>COUNTIFS(РПЗ!$AB:$AB,Справочно!$E25,РПЗ!$O:$O,ПП!$AI$14)</f>
        <v>0</v>
      </c>
      <c r="AJ48" s="451">
        <f>SUMIFS(РПЗ!$L:$L,РПЗ!$AB:$AB,Справочно!$E25,РПЗ!$O:$O,ПП!$AI$14)</f>
        <v>0</v>
      </c>
      <c r="AK48" s="441">
        <f t="shared" si="24"/>
        <v>0</v>
      </c>
      <c r="AL48" s="442">
        <f t="shared" si="25"/>
        <v>0</v>
      </c>
    </row>
    <row r="49" spans="1:38" ht="14.4" thickBot="1" x14ac:dyDescent="0.35">
      <c r="A49" s="132" t="str">
        <f>Справочно!E26</f>
        <v>ОАО "РТ-Строительные технологии"</v>
      </c>
      <c r="B49" s="99">
        <f>COUNTIF(РПЗ!$AB:$AB,Справочно!$E26)</f>
        <v>0</v>
      </c>
      <c r="C49" s="120">
        <f t="shared" si="16"/>
        <v>0</v>
      </c>
      <c r="D49" s="195">
        <f>SUMIF(РПЗ!$AB:$AB,Справочно!$E26,РПЗ!$L:$L)</f>
        <v>0</v>
      </c>
      <c r="E49" s="120">
        <f t="shared" si="17"/>
        <v>0</v>
      </c>
      <c r="G49" s="286">
        <f>COUNTIFS(РПЗ!$AB:$AB,Справочно!$E26,РПЗ!$O:$O,ПП!$G$14)</f>
        <v>0</v>
      </c>
      <c r="H49" s="403">
        <f>SUMIFS(РПЗ!$AB:$AB,РПЗ!$L:$L,Справочно!$E26,РПЗ!$O:$O,ПП!$G$14)</f>
        <v>0</v>
      </c>
      <c r="I49" s="288">
        <f>COUNTIFS(РПЗ!$AB:$AB,Справочно!$E26,РПЗ!$O:$O,ПП!$I$14)</f>
        <v>0</v>
      </c>
      <c r="J49" s="403">
        <f>SUMIFS(РПЗ!$L:$L,РПЗ!$AB:$AB,Справочно!$E26,РПЗ!$O:$O,ПП!$I$14)</f>
        <v>0</v>
      </c>
      <c r="K49" s="288">
        <f>COUNTIFS(РПЗ!$AB:$AB,Справочно!$E26,РПЗ!$O:$O,ПП!$K$14)</f>
        <v>0</v>
      </c>
      <c r="L49" s="468">
        <f>SUMIFS(РПЗ!$L:$L,РПЗ!$AB:$AB,Справочно!$E26,РПЗ!$O:$O,ПП!$K$14)</f>
        <v>0</v>
      </c>
      <c r="M49" s="411">
        <f t="shared" si="18"/>
        <v>0</v>
      </c>
      <c r="N49" s="350">
        <f t="shared" si="19"/>
        <v>0</v>
      </c>
      <c r="O49" s="419">
        <f>COUNTIFS(РПЗ!$AB:$AB,Справочно!$E26,РПЗ!$O:$O,ПП!$O$14)</f>
        <v>0</v>
      </c>
      <c r="P49" s="420">
        <f>SUMIFS(РПЗ!$L:$L,РПЗ!$AB:$AB,Справочно!$E26,РПЗ!$O:$O,ПП!$O$14)</f>
        <v>0</v>
      </c>
      <c r="Q49" s="386">
        <f>COUNTIFS(РПЗ!$AB:$AB,Справочно!$E26,РПЗ!$O:$O,ПП!$Q$14)</f>
        <v>0</v>
      </c>
      <c r="R49" s="420">
        <f>SUMIFS(РПЗ!$L:$L,РПЗ!$AB:$AB,Справочно!$E26,РПЗ!$O:$O,ПП!$Q$14)</f>
        <v>0</v>
      </c>
      <c r="S49" s="386">
        <f>COUNTIFS(РПЗ!$AB:$AB,Справочно!$E26,РПЗ!$O:$O,ПП!$S$14)</f>
        <v>0</v>
      </c>
      <c r="T49" s="471">
        <f>SUMIFS(РПЗ!$L:$L,РПЗ!$AB:$AB,Справочно!$E26,РПЗ!$O:$O,ПП!$S$14)</f>
        <v>0</v>
      </c>
      <c r="U49" s="423">
        <f t="shared" si="20"/>
        <v>0</v>
      </c>
      <c r="V49" s="395">
        <f t="shared" si="21"/>
        <v>0</v>
      </c>
      <c r="W49" s="434">
        <f>COUNTIFS(РПЗ!$AB:$AB,Справочно!$E26,РПЗ!$O:$O,ПП!$W$14)</f>
        <v>0</v>
      </c>
      <c r="X49" s="435">
        <f>SUMIFS(РПЗ!$L:$L,РПЗ!$AB:$AB,Справочно!$E26,РПЗ!$O:$O,ПП!$W$14)</f>
        <v>0</v>
      </c>
      <c r="Y49" s="281">
        <f>COUNTIFS(РПЗ!$AB:$AB,Справочно!$E26,РПЗ!$O:$O,ПП!$Y$14)</f>
        <v>0</v>
      </c>
      <c r="Z49" s="435">
        <f>SUMIFS(РПЗ!$L:$L,РПЗ!$AB:$AB,Справочно!$E26,РПЗ!$O:$O,ПП!$Y$14)</f>
        <v>0</v>
      </c>
      <c r="AA49" s="281">
        <f>COUNTIFS(РПЗ!$AB:$AB,Справочно!$E26,РПЗ!$O:$O,ПП!$AA$14)</f>
        <v>0</v>
      </c>
      <c r="AB49" s="436">
        <f>SUMIFS(РПЗ!$L:$L,РПЗ!$AB:$AB,Справочно!$E26,РПЗ!$O:$O,ПП!$AA$14)</f>
        <v>0</v>
      </c>
      <c r="AC49" s="429">
        <f t="shared" si="22"/>
        <v>0</v>
      </c>
      <c r="AD49" s="430">
        <f t="shared" si="23"/>
        <v>0</v>
      </c>
      <c r="AE49" s="449">
        <f>COUNTIFS(РПЗ!$AB:$AB,Справочно!$E26,РПЗ!$O:$O,ПП!$AE$14)</f>
        <v>0</v>
      </c>
      <c r="AF49" s="450">
        <f>SUMIFS(РПЗ!$L:$L,РПЗ!$AB:$AB,Справочно!$E26,РПЗ!$O:$O,ПП!$AE$14)</f>
        <v>0</v>
      </c>
      <c r="AG49" s="358">
        <f>COUNTIFS(РПЗ!$AB:$AB,Справочно!$E26,РПЗ!$O:$O,ПП!$AG$14)</f>
        <v>0</v>
      </c>
      <c r="AH49" s="450">
        <f>SUMIFS(РПЗ!$L:$L,РПЗ!$AB:$AB,Справочно!$E26,РПЗ!$O:$O,ПП!$AG$14)</f>
        <v>0</v>
      </c>
      <c r="AI49" s="358">
        <f>COUNTIFS(РПЗ!$AB:$AB,Справочно!$E26,РПЗ!$O:$O,ПП!$AI$14)</f>
        <v>0</v>
      </c>
      <c r="AJ49" s="451">
        <f>SUMIFS(РПЗ!$L:$L,РПЗ!$AB:$AB,Справочно!$E26,РПЗ!$O:$O,ПП!$AI$14)</f>
        <v>0</v>
      </c>
      <c r="AK49" s="441">
        <f t="shared" si="24"/>
        <v>0</v>
      </c>
      <c r="AL49" s="442">
        <f t="shared" si="25"/>
        <v>0</v>
      </c>
    </row>
    <row r="50" spans="1:38" ht="14.4" thickBot="1" x14ac:dyDescent="0.35">
      <c r="A50" s="132" t="str">
        <f>Справочно!E27</f>
        <v>ОАО "Станкопром"</v>
      </c>
      <c r="B50" s="99">
        <f>COUNTIF(РПЗ!$AB:$AB,Справочно!$E27)</f>
        <v>0</v>
      </c>
      <c r="C50" s="120">
        <f t="shared" si="16"/>
        <v>0</v>
      </c>
      <c r="D50" s="195">
        <f>SUMIF(РПЗ!$AB:$AB,Справочно!$E27,РПЗ!$L:$L)</f>
        <v>0</v>
      </c>
      <c r="E50" s="120">
        <f t="shared" si="17"/>
        <v>0</v>
      </c>
      <c r="G50" s="286">
        <f>COUNTIFS(РПЗ!$AB:$AB,Справочно!$E27,РПЗ!$O:$O,ПП!$G$14)</f>
        <v>0</v>
      </c>
      <c r="H50" s="403">
        <f>SUMIFS(РПЗ!$AB:$AB,РПЗ!$L:$L,Справочно!$E27,РПЗ!$O:$O,ПП!$G$14)</f>
        <v>0</v>
      </c>
      <c r="I50" s="288">
        <f>COUNTIFS(РПЗ!$AB:$AB,Справочно!$E27,РПЗ!$O:$O,ПП!$I$14)</f>
        <v>0</v>
      </c>
      <c r="J50" s="403">
        <f>SUMIFS(РПЗ!$L:$L,РПЗ!$AB:$AB,Справочно!$E27,РПЗ!$O:$O,ПП!$I$14)</f>
        <v>0</v>
      </c>
      <c r="K50" s="288">
        <f>COUNTIFS(РПЗ!$AB:$AB,Справочно!$E27,РПЗ!$O:$O,ПП!$K$14)</f>
        <v>0</v>
      </c>
      <c r="L50" s="468">
        <f>SUMIFS(РПЗ!$L:$L,РПЗ!$AB:$AB,Справочно!$E27,РПЗ!$O:$O,ПП!$K$14)</f>
        <v>0</v>
      </c>
      <c r="M50" s="411">
        <f t="shared" si="18"/>
        <v>0</v>
      </c>
      <c r="N50" s="350">
        <f t="shared" si="19"/>
        <v>0</v>
      </c>
      <c r="O50" s="419">
        <f>COUNTIFS(РПЗ!$AB:$AB,Справочно!$E27,РПЗ!$O:$O,ПП!$O$14)</f>
        <v>0</v>
      </c>
      <c r="P50" s="420">
        <f>SUMIFS(РПЗ!$L:$L,РПЗ!$AB:$AB,Справочно!$E27,РПЗ!$O:$O,ПП!$O$14)</f>
        <v>0</v>
      </c>
      <c r="Q50" s="386">
        <f>COUNTIFS(РПЗ!$AB:$AB,Справочно!$E27,РПЗ!$O:$O,ПП!$Q$14)</f>
        <v>0</v>
      </c>
      <c r="R50" s="420">
        <f>SUMIFS(РПЗ!$L:$L,РПЗ!$AB:$AB,Справочно!$E27,РПЗ!$O:$O,ПП!$Q$14)</f>
        <v>0</v>
      </c>
      <c r="S50" s="386">
        <f>COUNTIFS(РПЗ!$AB:$AB,Справочно!$E27,РПЗ!$O:$O,ПП!$S$14)</f>
        <v>0</v>
      </c>
      <c r="T50" s="471">
        <f>SUMIFS(РПЗ!$L:$L,РПЗ!$AB:$AB,Справочно!$E27,РПЗ!$O:$O,ПП!$S$14)</f>
        <v>0</v>
      </c>
      <c r="U50" s="423">
        <f t="shared" si="20"/>
        <v>0</v>
      </c>
      <c r="V50" s="395">
        <f t="shared" si="21"/>
        <v>0</v>
      </c>
      <c r="W50" s="434">
        <f>COUNTIFS(РПЗ!$AB:$AB,Справочно!$E27,РПЗ!$O:$O,ПП!$W$14)</f>
        <v>0</v>
      </c>
      <c r="X50" s="435">
        <f>SUMIFS(РПЗ!$L:$L,РПЗ!$AB:$AB,Справочно!$E27,РПЗ!$O:$O,ПП!$W$14)</f>
        <v>0</v>
      </c>
      <c r="Y50" s="281">
        <f>COUNTIFS(РПЗ!$AB:$AB,Справочно!$E27,РПЗ!$O:$O,ПП!$Y$14)</f>
        <v>0</v>
      </c>
      <c r="Z50" s="435">
        <f>SUMIFS(РПЗ!$L:$L,РПЗ!$AB:$AB,Справочно!$E27,РПЗ!$O:$O,ПП!$Y$14)</f>
        <v>0</v>
      </c>
      <c r="AA50" s="281">
        <f>COUNTIFS(РПЗ!$AB:$AB,Справочно!$E27,РПЗ!$O:$O,ПП!$AA$14)</f>
        <v>0</v>
      </c>
      <c r="AB50" s="436">
        <f>SUMIFS(РПЗ!$L:$L,РПЗ!$AB:$AB,Справочно!$E27,РПЗ!$O:$O,ПП!$AA$14)</f>
        <v>0</v>
      </c>
      <c r="AC50" s="429">
        <f t="shared" si="22"/>
        <v>0</v>
      </c>
      <c r="AD50" s="430">
        <f t="shared" si="23"/>
        <v>0</v>
      </c>
      <c r="AE50" s="449">
        <f>COUNTIFS(РПЗ!$AB:$AB,Справочно!$E27,РПЗ!$O:$O,ПП!$AE$14)</f>
        <v>0</v>
      </c>
      <c r="AF50" s="450">
        <f>SUMIFS(РПЗ!$L:$L,РПЗ!$AB:$AB,Справочно!$E27,РПЗ!$O:$O,ПП!$AE$14)</f>
        <v>0</v>
      </c>
      <c r="AG50" s="358">
        <f>COUNTIFS(РПЗ!$AB:$AB,Справочно!$E27,РПЗ!$O:$O,ПП!$AG$14)</f>
        <v>0</v>
      </c>
      <c r="AH50" s="450">
        <f>SUMIFS(РПЗ!$L:$L,РПЗ!$AB:$AB,Справочно!$E27,РПЗ!$O:$O,ПП!$AG$14)</f>
        <v>0</v>
      </c>
      <c r="AI50" s="358">
        <f>COUNTIFS(РПЗ!$AB:$AB,Справочно!$E27,РПЗ!$O:$O,ПП!$AI$14)</f>
        <v>0</v>
      </c>
      <c r="AJ50" s="451">
        <f>SUMIFS(РПЗ!$L:$L,РПЗ!$AB:$AB,Справочно!$E27,РПЗ!$O:$O,ПП!$AI$14)</f>
        <v>0</v>
      </c>
      <c r="AK50" s="441">
        <f t="shared" si="24"/>
        <v>0</v>
      </c>
      <c r="AL50" s="442">
        <f t="shared" si="25"/>
        <v>0</v>
      </c>
    </row>
    <row r="51" spans="1:38" ht="14.4" thickBot="1" x14ac:dyDescent="0.35">
      <c r="A51" s="132" t="str">
        <f>Справочно!E28</f>
        <v>ОАО "Технологии Безопасности"</v>
      </c>
      <c r="B51" s="99">
        <f>COUNTIF(РПЗ!$AB:$AB,Справочно!$E28)</f>
        <v>0</v>
      </c>
      <c r="C51" s="120">
        <f t="shared" si="16"/>
        <v>0</v>
      </c>
      <c r="D51" s="195">
        <f>SUMIF(РПЗ!$AB:$AB,Справочно!$E28,РПЗ!$L:$L)</f>
        <v>0</v>
      </c>
      <c r="E51" s="120">
        <f t="shared" si="17"/>
        <v>0</v>
      </c>
      <c r="G51" s="286">
        <f>COUNTIFS(РПЗ!$AB:$AB,Справочно!$E28,РПЗ!$O:$O,ПП!$G$14)</f>
        <v>0</v>
      </c>
      <c r="H51" s="403">
        <f>SUMIFS(РПЗ!$AB:$AB,РПЗ!$L:$L,Справочно!$E28,РПЗ!$O:$O,ПП!$G$14)</f>
        <v>0</v>
      </c>
      <c r="I51" s="288">
        <f>COUNTIFS(РПЗ!$AB:$AB,Справочно!$E28,РПЗ!$O:$O,ПП!$I$14)</f>
        <v>0</v>
      </c>
      <c r="J51" s="403">
        <f>SUMIFS(РПЗ!$L:$L,РПЗ!$AB:$AB,Справочно!$E28,РПЗ!$O:$O,ПП!$I$14)</f>
        <v>0</v>
      </c>
      <c r="K51" s="288">
        <f>COUNTIFS(РПЗ!$AB:$AB,Справочно!$E28,РПЗ!$O:$O,ПП!$K$14)</f>
        <v>0</v>
      </c>
      <c r="L51" s="468">
        <f>SUMIFS(РПЗ!$L:$L,РПЗ!$AB:$AB,Справочно!$E28,РПЗ!$O:$O,ПП!$K$14)</f>
        <v>0</v>
      </c>
      <c r="M51" s="411">
        <f t="shared" si="18"/>
        <v>0</v>
      </c>
      <c r="N51" s="350">
        <f t="shared" si="19"/>
        <v>0</v>
      </c>
      <c r="O51" s="419">
        <f>COUNTIFS(РПЗ!$AB:$AB,Справочно!$E28,РПЗ!$O:$O,ПП!$O$14)</f>
        <v>0</v>
      </c>
      <c r="P51" s="420">
        <f>SUMIFS(РПЗ!$L:$L,РПЗ!$AB:$AB,Справочно!$E28,РПЗ!$O:$O,ПП!$O$14)</f>
        <v>0</v>
      </c>
      <c r="Q51" s="386">
        <f>COUNTIFS(РПЗ!$AB:$AB,Справочно!$E28,РПЗ!$O:$O,ПП!$Q$14)</f>
        <v>0</v>
      </c>
      <c r="R51" s="420">
        <f>SUMIFS(РПЗ!$L:$L,РПЗ!$AB:$AB,Справочно!$E28,РПЗ!$O:$O,ПП!$Q$14)</f>
        <v>0</v>
      </c>
      <c r="S51" s="386">
        <f>COUNTIFS(РПЗ!$AB:$AB,Справочно!$E28,РПЗ!$O:$O,ПП!$S$14)</f>
        <v>0</v>
      </c>
      <c r="T51" s="471">
        <f>SUMIFS(РПЗ!$L:$L,РПЗ!$AB:$AB,Справочно!$E28,РПЗ!$O:$O,ПП!$S$14)</f>
        <v>0</v>
      </c>
      <c r="U51" s="423">
        <f t="shared" si="20"/>
        <v>0</v>
      </c>
      <c r="V51" s="395">
        <f t="shared" si="21"/>
        <v>0</v>
      </c>
      <c r="W51" s="434">
        <f>COUNTIFS(РПЗ!$AB:$AB,Справочно!$E28,РПЗ!$O:$O,ПП!$W$14)</f>
        <v>0</v>
      </c>
      <c r="X51" s="435">
        <f>SUMIFS(РПЗ!$L:$L,РПЗ!$AB:$AB,Справочно!$E28,РПЗ!$O:$O,ПП!$W$14)</f>
        <v>0</v>
      </c>
      <c r="Y51" s="281">
        <f>COUNTIFS(РПЗ!$AB:$AB,Справочно!$E28,РПЗ!$O:$O,ПП!$Y$14)</f>
        <v>0</v>
      </c>
      <c r="Z51" s="435">
        <f>SUMIFS(РПЗ!$L:$L,РПЗ!$AB:$AB,Справочно!$E28,РПЗ!$O:$O,ПП!$Y$14)</f>
        <v>0</v>
      </c>
      <c r="AA51" s="281">
        <f>COUNTIFS(РПЗ!$AB:$AB,Справочно!$E28,РПЗ!$O:$O,ПП!$AA$14)</f>
        <v>0</v>
      </c>
      <c r="AB51" s="436">
        <f>SUMIFS(РПЗ!$L:$L,РПЗ!$AB:$AB,Справочно!$E28,РПЗ!$O:$O,ПП!$AA$14)</f>
        <v>0</v>
      </c>
      <c r="AC51" s="429">
        <f t="shared" si="22"/>
        <v>0</v>
      </c>
      <c r="AD51" s="430">
        <f t="shared" si="23"/>
        <v>0</v>
      </c>
      <c r="AE51" s="449">
        <f>COUNTIFS(РПЗ!$AB:$AB,Справочно!$E28,РПЗ!$O:$O,ПП!$AE$14)</f>
        <v>0</v>
      </c>
      <c r="AF51" s="450">
        <f>SUMIFS(РПЗ!$L:$L,РПЗ!$AB:$AB,Справочно!$E28,РПЗ!$O:$O,ПП!$AE$14)</f>
        <v>0</v>
      </c>
      <c r="AG51" s="358">
        <f>COUNTIFS(РПЗ!$AB:$AB,Справочно!$E28,РПЗ!$O:$O,ПП!$AG$14)</f>
        <v>0</v>
      </c>
      <c r="AH51" s="450">
        <f>SUMIFS(РПЗ!$L:$L,РПЗ!$AB:$AB,Справочно!$E28,РПЗ!$O:$O,ПП!$AG$14)</f>
        <v>0</v>
      </c>
      <c r="AI51" s="358">
        <f>COUNTIFS(РПЗ!$AB:$AB,Справочно!$E28,РПЗ!$O:$O,ПП!$AI$14)</f>
        <v>0</v>
      </c>
      <c r="AJ51" s="451">
        <f>SUMIFS(РПЗ!$L:$L,РПЗ!$AB:$AB,Справочно!$E28,РПЗ!$O:$O,ПП!$AI$14)</f>
        <v>0</v>
      </c>
      <c r="AK51" s="441">
        <f t="shared" si="24"/>
        <v>0</v>
      </c>
      <c r="AL51" s="442">
        <f t="shared" si="25"/>
        <v>0</v>
      </c>
    </row>
    <row r="52" spans="1:38" ht="14.4" thickBot="1" x14ac:dyDescent="0.35">
      <c r="A52" s="132" t="str">
        <f>Справочно!E29</f>
        <v xml:space="preserve">ООО "РТ-Интеллектэкспорт" </v>
      </c>
      <c r="B52" s="99">
        <f>COUNTIF(РПЗ!$AB:$AB,Справочно!$E29)</f>
        <v>0</v>
      </c>
      <c r="C52" s="120">
        <f t="shared" si="16"/>
        <v>0</v>
      </c>
      <c r="D52" s="195">
        <f>SUMIF(РПЗ!$AB:$AB,Справочно!$E29,РПЗ!$L:$L)</f>
        <v>0</v>
      </c>
      <c r="E52" s="120">
        <f t="shared" si="17"/>
        <v>0</v>
      </c>
      <c r="G52" s="286">
        <f>COUNTIFS(РПЗ!$AB:$AB,Справочно!$E29,РПЗ!$O:$O,ПП!$G$14)</f>
        <v>0</v>
      </c>
      <c r="H52" s="403">
        <f>SUMIFS(РПЗ!$AB:$AB,РПЗ!$L:$L,Справочно!$E29,РПЗ!$O:$O,ПП!$G$14)</f>
        <v>0</v>
      </c>
      <c r="I52" s="288">
        <f>COUNTIFS(РПЗ!$AB:$AB,Справочно!$E29,РПЗ!$O:$O,ПП!$I$14)</f>
        <v>0</v>
      </c>
      <c r="J52" s="403">
        <f>SUMIFS(РПЗ!$L:$L,РПЗ!$AB:$AB,Справочно!$E29,РПЗ!$O:$O,ПП!$I$14)</f>
        <v>0</v>
      </c>
      <c r="K52" s="288">
        <f>COUNTIFS(РПЗ!$AB:$AB,Справочно!$E29,РПЗ!$O:$O,ПП!$K$14)</f>
        <v>0</v>
      </c>
      <c r="L52" s="468">
        <f>SUMIFS(РПЗ!$L:$L,РПЗ!$AB:$AB,Справочно!$E29,РПЗ!$O:$O,ПП!$K$14)</f>
        <v>0</v>
      </c>
      <c r="M52" s="411">
        <f t="shared" si="18"/>
        <v>0</v>
      </c>
      <c r="N52" s="350">
        <f t="shared" si="19"/>
        <v>0</v>
      </c>
      <c r="O52" s="419">
        <f>COUNTIFS(РПЗ!$AB:$AB,Справочно!$E29,РПЗ!$O:$O,ПП!$O$14)</f>
        <v>0</v>
      </c>
      <c r="P52" s="420">
        <f>SUMIFS(РПЗ!$L:$L,РПЗ!$AB:$AB,Справочно!$E29,РПЗ!$O:$O,ПП!$O$14)</f>
        <v>0</v>
      </c>
      <c r="Q52" s="386">
        <f>COUNTIFS(РПЗ!$AB:$AB,Справочно!$E29,РПЗ!$O:$O,ПП!$Q$14)</f>
        <v>0</v>
      </c>
      <c r="R52" s="420">
        <f>SUMIFS(РПЗ!$L:$L,РПЗ!$AB:$AB,Справочно!$E29,РПЗ!$O:$O,ПП!$Q$14)</f>
        <v>0</v>
      </c>
      <c r="S52" s="386">
        <f>COUNTIFS(РПЗ!$AB:$AB,Справочно!$E29,РПЗ!$O:$O,ПП!$S$14)</f>
        <v>0</v>
      </c>
      <c r="T52" s="471">
        <f>SUMIFS(РПЗ!$L:$L,РПЗ!$AB:$AB,Справочно!$E29,РПЗ!$O:$O,ПП!$S$14)</f>
        <v>0</v>
      </c>
      <c r="U52" s="423">
        <f t="shared" si="20"/>
        <v>0</v>
      </c>
      <c r="V52" s="395">
        <f t="shared" si="21"/>
        <v>0</v>
      </c>
      <c r="W52" s="434">
        <f>COUNTIFS(РПЗ!$AB:$AB,Справочно!$E29,РПЗ!$O:$O,ПП!$W$14)</f>
        <v>0</v>
      </c>
      <c r="X52" s="435">
        <f>SUMIFS(РПЗ!$L:$L,РПЗ!$AB:$AB,Справочно!$E29,РПЗ!$O:$O,ПП!$W$14)</f>
        <v>0</v>
      </c>
      <c r="Y52" s="281">
        <f>COUNTIFS(РПЗ!$AB:$AB,Справочно!$E29,РПЗ!$O:$O,ПП!$Y$14)</f>
        <v>0</v>
      </c>
      <c r="Z52" s="435">
        <f>SUMIFS(РПЗ!$L:$L,РПЗ!$AB:$AB,Справочно!$E29,РПЗ!$O:$O,ПП!$Y$14)</f>
        <v>0</v>
      </c>
      <c r="AA52" s="281">
        <f>COUNTIFS(РПЗ!$AB:$AB,Справочно!$E29,РПЗ!$O:$O,ПП!$AA$14)</f>
        <v>0</v>
      </c>
      <c r="AB52" s="436">
        <f>SUMIFS(РПЗ!$L:$L,РПЗ!$AB:$AB,Справочно!$E29,РПЗ!$O:$O,ПП!$AA$14)</f>
        <v>0</v>
      </c>
      <c r="AC52" s="429">
        <f t="shared" si="22"/>
        <v>0</v>
      </c>
      <c r="AD52" s="430">
        <f t="shared" si="23"/>
        <v>0</v>
      </c>
      <c r="AE52" s="449">
        <f>COUNTIFS(РПЗ!$AB:$AB,Справочно!$E29,РПЗ!$O:$O,ПП!$AE$14)</f>
        <v>0</v>
      </c>
      <c r="AF52" s="450">
        <f>SUMIFS(РПЗ!$L:$L,РПЗ!$AB:$AB,Справочно!$E29,РПЗ!$O:$O,ПП!$AE$14)</f>
        <v>0</v>
      </c>
      <c r="AG52" s="358">
        <f>COUNTIFS(РПЗ!$AB:$AB,Справочно!$E29,РПЗ!$O:$O,ПП!$AG$14)</f>
        <v>0</v>
      </c>
      <c r="AH52" s="450">
        <f>SUMIFS(РПЗ!$L:$L,РПЗ!$AB:$AB,Справочно!$E29,РПЗ!$O:$O,ПП!$AG$14)</f>
        <v>0</v>
      </c>
      <c r="AI52" s="358">
        <f>COUNTIFS(РПЗ!$AB:$AB,Справочно!$E29,РПЗ!$O:$O,ПП!$AI$14)</f>
        <v>0</v>
      </c>
      <c r="AJ52" s="451">
        <f>SUMIFS(РПЗ!$L:$L,РПЗ!$AB:$AB,Справочно!$E29,РПЗ!$O:$O,ПП!$AI$14)</f>
        <v>0</v>
      </c>
      <c r="AK52" s="441">
        <f t="shared" si="24"/>
        <v>0</v>
      </c>
      <c r="AL52" s="442">
        <f t="shared" si="25"/>
        <v>0</v>
      </c>
    </row>
    <row r="53" spans="1:38" ht="14.4" thickBot="1" x14ac:dyDescent="0.35">
      <c r="A53" s="132" t="str">
        <f>Справочно!E30</f>
        <v>ООО "РТ-Информ"</v>
      </c>
      <c r="B53" s="99">
        <f>COUNTIF(РПЗ!$AB:$AB,Справочно!$E30)</f>
        <v>3</v>
      </c>
      <c r="C53" s="120">
        <f t="shared" si="16"/>
        <v>0.05</v>
      </c>
      <c r="D53" s="195">
        <f>SUMIF(РПЗ!$AB:$AB,Справочно!$E30,РПЗ!$L:$L)</f>
        <v>7031000</v>
      </c>
      <c r="E53" s="120">
        <f t="shared" si="17"/>
        <v>8.4276691287558839E-2</v>
      </c>
      <c r="G53" s="286">
        <f>COUNTIFS(РПЗ!$AB:$AB,Справочно!$E30,РПЗ!$O:$O,ПП!$G$14)</f>
        <v>0</v>
      </c>
      <c r="H53" s="403">
        <f>SUMIFS(РПЗ!$AB:$AB,РПЗ!$L:$L,Справочно!$E30,РПЗ!$O:$O,ПП!$G$14)</f>
        <v>0</v>
      </c>
      <c r="I53" s="288">
        <f>COUNTIFS(РПЗ!$AB:$AB,Справочно!$E30,РПЗ!$O:$O,ПП!$I$14)</f>
        <v>0</v>
      </c>
      <c r="J53" s="403">
        <f>SUMIFS(РПЗ!$L:$L,РПЗ!$AB:$AB,Справочно!$E30,РПЗ!$O:$O,ПП!$I$14)</f>
        <v>0</v>
      </c>
      <c r="K53" s="288">
        <f>COUNTIFS(РПЗ!$AB:$AB,Справочно!$E30,РПЗ!$O:$O,ПП!$K$14)</f>
        <v>0</v>
      </c>
      <c r="L53" s="468">
        <f>SUMIFS(РПЗ!$L:$L,РПЗ!$AB:$AB,Справочно!$E30,РПЗ!$O:$O,ПП!$K$14)</f>
        <v>0</v>
      </c>
      <c r="M53" s="411">
        <f t="shared" si="18"/>
        <v>0</v>
      </c>
      <c r="N53" s="350">
        <f t="shared" si="19"/>
        <v>0</v>
      </c>
      <c r="O53" s="419">
        <f>COUNTIFS(РПЗ!$AB:$AB,Справочно!$E30,РПЗ!$O:$O,ПП!$O$14)</f>
        <v>0</v>
      </c>
      <c r="P53" s="420">
        <f>SUMIFS(РПЗ!$L:$L,РПЗ!$AB:$AB,Справочно!$E30,РПЗ!$O:$O,ПП!$O$14)</f>
        <v>0</v>
      </c>
      <c r="Q53" s="386">
        <f>COUNTIFS(РПЗ!$AB:$AB,Справочно!$E30,РПЗ!$O:$O,ПП!$Q$14)</f>
        <v>1</v>
      </c>
      <c r="R53" s="420">
        <f>SUMIFS(РПЗ!$L:$L,РПЗ!$AB:$AB,Справочно!$E30,РПЗ!$O:$O,ПП!$Q$14)</f>
        <v>4300000</v>
      </c>
      <c r="S53" s="386">
        <f>COUNTIFS(РПЗ!$AB:$AB,Справочно!$E30,РПЗ!$O:$O,ПП!$S$14)</f>
        <v>0</v>
      </c>
      <c r="T53" s="471">
        <f>SUMIFS(РПЗ!$L:$L,РПЗ!$AB:$AB,Справочно!$E30,РПЗ!$O:$O,ПП!$S$14)</f>
        <v>0</v>
      </c>
      <c r="U53" s="423">
        <f t="shared" si="20"/>
        <v>1</v>
      </c>
      <c r="V53" s="395">
        <f t="shared" si="21"/>
        <v>4300000</v>
      </c>
      <c r="W53" s="434">
        <f>COUNTIFS(РПЗ!$AB:$AB,Справочно!$E30,РПЗ!$O:$O,ПП!$W$14)</f>
        <v>0</v>
      </c>
      <c r="X53" s="435">
        <f>SUMIFS(РПЗ!$L:$L,РПЗ!$AB:$AB,Справочно!$E30,РПЗ!$O:$O,ПП!$W$14)</f>
        <v>0</v>
      </c>
      <c r="Y53" s="281">
        <f>COUNTIFS(РПЗ!$AB:$AB,Справочно!$E30,РПЗ!$O:$O,ПП!$Y$14)</f>
        <v>1</v>
      </c>
      <c r="Z53" s="435">
        <f>SUMIFS(РПЗ!$L:$L,РПЗ!$AB:$AB,Справочно!$E30,РПЗ!$O:$O,ПП!$Y$14)</f>
        <v>546000</v>
      </c>
      <c r="AA53" s="281">
        <f>COUNTIFS(РПЗ!$AB:$AB,Справочно!$E30,РПЗ!$O:$O,ПП!$AA$14)</f>
        <v>0</v>
      </c>
      <c r="AB53" s="436">
        <f>SUMIFS(РПЗ!$L:$L,РПЗ!$AB:$AB,Справочно!$E30,РПЗ!$O:$O,ПП!$AA$14)</f>
        <v>0</v>
      </c>
      <c r="AC53" s="429">
        <f t="shared" si="22"/>
        <v>1</v>
      </c>
      <c r="AD53" s="430">
        <f t="shared" si="23"/>
        <v>546000</v>
      </c>
      <c r="AE53" s="449">
        <f>COUNTIFS(РПЗ!$AB:$AB,Справочно!$E30,РПЗ!$O:$O,ПП!$AE$14)</f>
        <v>0</v>
      </c>
      <c r="AF53" s="450">
        <f>SUMIFS(РПЗ!$L:$L,РПЗ!$AB:$AB,Справочно!$E30,РПЗ!$O:$O,ПП!$AE$14)</f>
        <v>0</v>
      </c>
      <c r="AG53" s="358">
        <f>COUNTIFS(РПЗ!$AB:$AB,Справочно!$E30,РПЗ!$O:$O,ПП!$AG$14)</f>
        <v>0</v>
      </c>
      <c r="AH53" s="450">
        <f>SUMIFS(РПЗ!$L:$L,РПЗ!$AB:$AB,Справочно!$E30,РПЗ!$O:$O,ПП!$AG$14)</f>
        <v>0</v>
      </c>
      <c r="AI53" s="358">
        <f>COUNTIFS(РПЗ!$AB:$AB,Справочно!$E30,РПЗ!$O:$O,ПП!$AI$14)</f>
        <v>0</v>
      </c>
      <c r="AJ53" s="451">
        <f>SUMIFS(РПЗ!$L:$L,РПЗ!$AB:$AB,Справочно!$E30,РПЗ!$O:$O,ПП!$AI$14)</f>
        <v>0</v>
      </c>
      <c r="AK53" s="441">
        <f t="shared" si="24"/>
        <v>0</v>
      </c>
      <c r="AL53" s="442">
        <f t="shared" si="25"/>
        <v>0</v>
      </c>
    </row>
    <row r="54" spans="1:38" ht="14.4" thickBot="1" x14ac:dyDescent="0.35">
      <c r="A54" s="132" t="str">
        <f>Справочно!E31</f>
        <v>ООО "РТ-Комплектимпекс"</v>
      </c>
      <c r="B54" s="99">
        <f>COUNTIF(РПЗ!$AB:$AB,Справочно!$E31)</f>
        <v>0</v>
      </c>
      <c r="C54" s="120">
        <f t="shared" si="16"/>
        <v>0</v>
      </c>
      <c r="D54" s="195">
        <f>SUMIF(РПЗ!$AB:$AB,Справочно!$E31,РПЗ!$L:$L)</f>
        <v>0</v>
      </c>
      <c r="E54" s="120">
        <f t="shared" si="17"/>
        <v>0</v>
      </c>
      <c r="G54" s="286">
        <f>COUNTIFS(РПЗ!$AB:$AB,Справочно!$E31,РПЗ!$O:$O,ПП!$G$14)</f>
        <v>0</v>
      </c>
      <c r="H54" s="403">
        <f>SUMIFS(РПЗ!$AB:$AB,РПЗ!$L:$L,Справочно!$E31,РПЗ!$O:$O,ПП!$G$14)</f>
        <v>0</v>
      </c>
      <c r="I54" s="288">
        <f>COUNTIFS(РПЗ!$AB:$AB,Справочно!$E31,РПЗ!$O:$O,ПП!$I$14)</f>
        <v>0</v>
      </c>
      <c r="J54" s="403">
        <f>SUMIFS(РПЗ!$L:$L,РПЗ!$AB:$AB,Справочно!$E31,РПЗ!$O:$O,ПП!$I$14)</f>
        <v>0</v>
      </c>
      <c r="K54" s="288">
        <f>COUNTIFS(РПЗ!$AB:$AB,Справочно!$E31,РПЗ!$O:$O,ПП!$K$14)</f>
        <v>0</v>
      </c>
      <c r="L54" s="468">
        <f>SUMIFS(РПЗ!$L:$L,РПЗ!$AB:$AB,Справочно!$E31,РПЗ!$O:$O,ПП!$K$14)</f>
        <v>0</v>
      </c>
      <c r="M54" s="411">
        <f t="shared" si="18"/>
        <v>0</v>
      </c>
      <c r="N54" s="350">
        <f t="shared" si="19"/>
        <v>0</v>
      </c>
      <c r="O54" s="419">
        <f>COUNTIFS(РПЗ!$AB:$AB,Справочно!$E31,РПЗ!$O:$O,ПП!$O$14)</f>
        <v>0</v>
      </c>
      <c r="P54" s="420">
        <f>SUMIFS(РПЗ!$L:$L,РПЗ!$AB:$AB,Справочно!$E31,РПЗ!$O:$O,ПП!$O$14)</f>
        <v>0</v>
      </c>
      <c r="Q54" s="386">
        <f>COUNTIFS(РПЗ!$AB:$AB,Справочно!$E31,РПЗ!$O:$O,ПП!$Q$14)</f>
        <v>0</v>
      </c>
      <c r="R54" s="420">
        <f>SUMIFS(РПЗ!$L:$L,РПЗ!$AB:$AB,Справочно!$E31,РПЗ!$O:$O,ПП!$Q$14)</f>
        <v>0</v>
      </c>
      <c r="S54" s="386">
        <f>COUNTIFS(РПЗ!$AB:$AB,Справочно!$E31,РПЗ!$O:$O,ПП!$S$14)</f>
        <v>0</v>
      </c>
      <c r="T54" s="471">
        <f>SUMIFS(РПЗ!$L:$L,РПЗ!$AB:$AB,Справочно!$E31,РПЗ!$O:$O,ПП!$S$14)</f>
        <v>0</v>
      </c>
      <c r="U54" s="423">
        <f t="shared" si="20"/>
        <v>0</v>
      </c>
      <c r="V54" s="395">
        <f t="shared" si="21"/>
        <v>0</v>
      </c>
      <c r="W54" s="434">
        <f>COUNTIFS(РПЗ!$AB:$AB,Справочно!$E31,РПЗ!$O:$O,ПП!$W$14)</f>
        <v>0</v>
      </c>
      <c r="X54" s="435">
        <f>SUMIFS(РПЗ!$L:$L,РПЗ!$AB:$AB,Справочно!$E31,РПЗ!$O:$O,ПП!$W$14)</f>
        <v>0</v>
      </c>
      <c r="Y54" s="281">
        <f>COUNTIFS(РПЗ!$AB:$AB,Справочно!$E31,РПЗ!$O:$O,ПП!$Y$14)</f>
        <v>0</v>
      </c>
      <c r="Z54" s="435">
        <f>SUMIFS(РПЗ!$L:$L,РПЗ!$AB:$AB,Справочно!$E31,РПЗ!$O:$O,ПП!$Y$14)</f>
        <v>0</v>
      </c>
      <c r="AA54" s="281">
        <f>COUNTIFS(РПЗ!$AB:$AB,Справочно!$E31,РПЗ!$O:$O,ПП!$AA$14)</f>
        <v>0</v>
      </c>
      <c r="AB54" s="436">
        <f>SUMIFS(РПЗ!$L:$L,РПЗ!$AB:$AB,Справочно!$E31,РПЗ!$O:$O,ПП!$AA$14)</f>
        <v>0</v>
      </c>
      <c r="AC54" s="429">
        <f t="shared" si="22"/>
        <v>0</v>
      </c>
      <c r="AD54" s="430">
        <f t="shared" si="23"/>
        <v>0</v>
      </c>
      <c r="AE54" s="449">
        <f>COUNTIFS(РПЗ!$AB:$AB,Справочно!$E31,РПЗ!$O:$O,ПП!$AE$14)</f>
        <v>0</v>
      </c>
      <c r="AF54" s="450">
        <f>SUMIFS(РПЗ!$L:$L,РПЗ!$AB:$AB,Справочно!$E31,РПЗ!$O:$O,ПП!$AE$14)</f>
        <v>0</v>
      </c>
      <c r="AG54" s="358">
        <f>COUNTIFS(РПЗ!$AB:$AB,Справочно!$E31,РПЗ!$O:$O,ПП!$AG$14)</f>
        <v>0</v>
      </c>
      <c r="AH54" s="450">
        <f>SUMIFS(РПЗ!$L:$L,РПЗ!$AB:$AB,Справочно!$E31,РПЗ!$O:$O,ПП!$AG$14)</f>
        <v>0</v>
      </c>
      <c r="AI54" s="358">
        <f>COUNTIFS(РПЗ!$AB:$AB,Справочно!$E31,РПЗ!$O:$O,ПП!$AI$14)</f>
        <v>0</v>
      </c>
      <c r="AJ54" s="451">
        <f>SUMIFS(РПЗ!$L:$L,РПЗ!$AB:$AB,Справочно!$E31,РПЗ!$O:$O,ПП!$AI$14)</f>
        <v>0</v>
      </c>
      <c r="AK54" s="441">
        <f t="shared" si="24"/>
        <v>0</v>
      </c>
      <c r="AL54" s="442">
        <f t="shared" si="25"/>
        <v>0</v>
      </c>
    </row>
    <row r="55" spans="1:38" ht="14.4" thickBot="1" x14ac:dyDescent="0.35">
      <c r="A55" s="132" t="str">
        <f>Справочно!E32</f>
        <v>ООО "РТ-Экспо"</v>
      </c>
      <c r="B55" s="99">
        <f>COUNTIF(РПЗ!$AB:$AB,Справочно!$E32)</f>
        <v>0</v>
      </c>
      <c r="C55" s="120">
        <f t="shared" si="16"/>
        <v>0</v>
      </c>
      <c r="D55" s="195">
        <f>SUMIF(РПЗ!$AB:$AB,Справочно!$E32,РПЗ!$L:$L)</f>
        <v>0</v>
      </c>
      <c r="E55" s="120">
        <f t="shared" si="17"/>
        <v>0</v>
      </c>
      <c r="G55" s="286">
        <f>COUNTIFS(РПЗ!$AB:$AB,Справочно!$E32,РПЗ!$O:$O,ПП!$G$14)</f>
        <v>0</v>
      </c>
      <c r="H55" s="403">
        <f>SUMIFS(РПЗ!$AB:$AB,РПЗ!$L:$L,Справочно!$E32,РПЗ!$O:$O,ПП!$G$14)</f>
        <v>0</v>
      </c>
      <c r="I55" s="288">
        <f>COUNTIFS(РПЗ!$AB:$AB,Справочно!$E32,РПЗ!$O:$O,ПП!$I$14)</f>
        <v>0</v>
      </c>
      <c r="J55" s="403">
        <f>SUMIFS(РПЗ!$L:$L,РПЗ!$AB:$AB,Справочно!$E32,РПЗ!$O:$O,ПП!$I$14)</f>
        <v>0</v>
      </c>
      <c r="K55" s="288">
        <f>COUNTIFS(РПЗ!$AB:$AB,Справочно!$E32,РПЗ!$O:$O,ПП!$K$14)</f>
        <v>0</v>
      </c>
      <c r="L55" s="468">
        <f>SUMIFS(РПЗ!$L:$L,РПЗ!$AB:$AB,Справочно!$E32,РПЗ!$O:$O,ПП!$K$14)</f>
        <v>0</v>
      </c>
      <c r="M55" s="411">
        <f t="shared" si="18"/>
        <v>0</v>
      </c>
      <c r="N55" s="350">
        <f t="shared" si="19"/>
        <v>0</v>
      </c>
      <c r="O55" s="419">
        <f>COUNTIFS(РПЗ!$AB:$AB,Справочно!$E32,РПЗ!$O:$O,ПП!$O$14)</f>
        <v>0</v>
      </c>
      <c r="P55" s="420">
        <f>SUMIFS(РПЗ!$L:$L,РПЗ!$AB:$AB,Справочно!$E32,РПЗ!$O:$O,ПП!$O$14)</f>
        <v>0</v>
      </c>
      <c r="Q55" s="386">
        <f>COUNTIFS(РПЗ!$AB:$AB,Справочно!$E32,РПЗ!$O:$O,ПП!$Q$14)</f>
        <v>0</v>
      </c>
      <c r="R55" s="420">
        <f>SUMIFS(РПЗ!$L:$L,РПЗ!$AB:$AB,Справочно!$E32,РПЗ!$O:$O,ПП!$Q$14)</f>
        <v>0</v>
      </c>
      <c r="S55" s="386">
        <f>COUNTIFS(РПЗ!$AB:$AB,Справочно!$E32,РПЗ!$O:$O,ПП!$S$14)</f>
        <v>0</v>
      </c>
      <c r="T55" s="471">
        <f>SUMIFS(РПЗ!$L:$L,РПЗ!$AB:$AB,Справочно!$E32,РПЗ!$O:$O,ПП!$S$14)</f>
        <v>0</v>
      </c>
      <c r="U55" s="423">
        <f t="shared" si="20"/>
        <v>0</v>
      </c>
      <c r="V55" s="395">
        <f t="shared" si="21"/>
        <v>0</v>
      </c>
      <c r="W55" s="434">
        <f>COUNTIFS(РПЗ!$AB:$AB,Справочно!$E32,РПЗ!$O:$O,ПП!$W$14)</f>
        <v>0</v>
      </c>
      <c r="X55" s="435">
        <f>SUMIFS(РПЗ!$L:$L,РПЗ!$AB:$AB,Справочно!$E32,РПЗ!$O:$O,ПП!$W$14)</f>
        <v>0</v>
      </c>
      <c r="Y55" s="281">
        <f>COUNTIFS(РПЗ!$AB:$AB,Справочно!$E32,РПЗ!$O:$O,ПП!$Y$14)</f>
        <v>0</v>
      </c>
      <c r="Z55" s="435">
        <f>SUMIFS(РПЗ!$L:$L,РПЗ!$AB:$AB,Справочно!$E32,РПЗ!$O:$O,ПП!$Y$14)</f>
        <v>0</v>
      </c>
      <c r="AA55" s="281">
        <f>COUNTIFS(РПЗ!$AB:$AB,Справочно!$E32,РПЗ!$O:$O,ПП!$AA$14)</f>
        <v>0</v>
      </c>
      <c r="AB55" s="436">
        <f>SUMIFS(РПЗ!$L:$L,РПЗ!$AB:$AB,Справочно!$E32,РПЗ!$O:$O,ПП!$AA$14)</f>
        <v>0</v>
      </c>
      <c r="AC55" s="429">
        <f t="shared" si="22"/>
        <v>0</v>
      </c>
      <c r="AD55" s="430">
        <f t="shared" si="23"/>
        <v>0</v>
      </c>
      <c r="AE55" s="449">
        <f>COUNTIFS(РПЗ!$AB:$AB,Справочно!$E32,РПЗ!$O:$O,ПП!$AE$14)</f>
        <v>0</v>
      </c>
      <c r="AF55" s="450">
        <f>SUMIFS(РПЗ!$L:$L,РПЗ!$AB:$AB,Справочно!$E32,РПЗ!$O:$O,ПП!$AE$14)</f>
        <v>0</v>
      </c>
      <c r="AG55" s="358">
        <f>COUNTIFS(РПЗ!$AB:$AB,Справочно!$E32,РПЗ!$O:$O,ПП!$AG$14)</f>
        <v>0</v>
      </c>
      <c r="AH55" s="450">
        <f>SUMIFS(РПЗ!$L:$L,РПЗ!$AB:$AB,Справочно!$E32,РПЗ!$O:$O,ПП!$AG$14)</f>
        <v>0</v>
      </c>
      <c r="AI55" s="358">
        <f>COUNTIFS(РПЗ!$AB:$AB,Справочно!$E32,РПЗ!$O:$O,ПП!$AI$14)</f>
        <v>0</v>
      </c>
      <c r="AJ55" s="451">
        <f>SUMIFS(РПЗ!$L:$L,РПЗ!$AB:$AB,Справочно!$E32,РПЗ!$O:$O,ПП!$AI$14)</f>
        <v>0</v>
      </c>
      <c r="AK55" s="441">
        <f t="shared" si="24"/>
        <v>0</v>
      </c>
      <c r="AL55" s="442">
        <f t="shared" si="25"/>
        <v>0</v>
      </c>
    </row>
    <row r="56" spans="1:38" ht="14.4" thickBot="1" x14ac:dyDescent="0.35">
      <c r="A56" s="132" t="str">
        <f>Справочно!E33</f>
        <v>ООО "СБ "РТ-Страхование"</v>
      </c>
      <c r="B56" s="99">
        <f>COUNTIF(РПЗ!$AB:$AB,Справочно!$E33)</f>
        <v>0</v>
      </c>
      <c r="C56" s="120">
        <f t="shared" si="16"/>
        <v>0</v>
      </c>
      <c r="D56" s="195">
        <f>SUMIF(РПЗ!$AB:$AB,Справочно!$E33,РПЗ!$L:$L)</f>
        <v>0</v>
      </c>
      <c r="E56" s="120">
        <f t="shared" si="17"/>
        <v>0</v>
      </c>
      <c r="G56" s="286">
        <f>COUNTIFS(РПЗ!$AB:$AB,Справочно!$E33,РПЗ!$O:$O,ПП!$G$14)</f>
        <v>0</v>
      </c>
      <c r="H56" s="403">
        <f>SUMIFS(РПЗ!$L:$L,РПЗ!$AB:$AB,Справочно!$E33,РПЗ!$O:$O,ПП!$G$14)</f>
        <v>0</v>
      </c>
      <c r="I56" s="288">
        <f>COUNTIFS(РПЗ!$AB:$AB,Справочно!$E33,РПЗ!$O:$O,ПП!$I$14)</f>
        <v>0</v>
      </c>
      <c r="J56" s="403">
        <f>SUMIFS(РПЗ!$L:$L,РПЗ!$AB:$AB,Справочно!$E33,РПЗ!$O:$O,ПП!$I$14)</f>
        <v>0</v>
      </c>
      <c r="K56" s="288">
        <f>COUNTIFS(РПЗ!$AB:$AB,Справочно!$E33,РПЗ!$O:$O,ПП!$K$14)</f>
        <v>0</v>
      </c>
      <c r="L56" s="468">
        <f>SUMIFS(РПЗ!$L:$L,РПЗ!$AB:$AB,Справочно!$E33,РПЗ!$O:$O,ПП!$K$14)</f>
        <v>0</v>
      </c>
      <c r="M56" s="411">
        <f t="shared" si="18"/>
        <v>0</v>
      </c>
      <c r="N56" s="350">
        <f t="shared" si="19"/>
        <v>0</v>
      </c>
      <c r="O56" s="419">
        <f>COUNTIFS(РПЗ!$AB:$AB,Справочно!$E33,РПЗ!$O:$O,ПП!$O$14)</f>
        <v>0</v>
      </c>
      <c r="P56" s="420">
        <f>SUMIFS(РПЗ!$L:$L,РПЗ!$AB:$AB,Справочно!$E33,РПЗ!$O:$O,ПП!$O$14)</f>
        <v>0</v>
      </c>
      <c r="Q56" s="386">
        <f>COUNTIFS(РПЗ!$AB:$AB,Справочно!$E33,РПЗ!$O:$O,ПП!$Q$14)</f>
        <v>0</v>
      </c>
      <c r="R56" s="420">
        <f>SUMIFS(РПЗ!$L:$L,РПЗ!$AB:$AB,Справочно!$E33,РПЗ!$O:$O,ПП!$Q$14)</f>
        <v>0</v>
      </c>
      <c r="S56" s="386">
        <f>COUNTIFS(РПЗ!$AB:$AB,Справочно!$E33,РПЗ!$O:$O,ПП!$S$14)</f>
        <v>0</v>
      </c>
      <c r="T56" s="471">
        <f>SUMIFS(РПЗ!$L:$L,РПЗ!$AB:$AB,Справочно!$E33,РПЗ!$O:$O,ПП!$S$14)</f>
        <v>0</v>
      </c>
      <c r="U56" s="423">
        <f t="shared" si="20"/>
        <v>0</v>
      </c>
      <c r="V56" s="395">
        <f t="shared" ref="V56:V68" si="26">SUM(P56,R56,T56)</f>
        <v>0</v>
      </c>
      <c r="W56" s="434">
        <f>COUNTIFS(РПЗ!$AB:$AB,Справочно!$E33,РПЗ!$O:$O,ПП!$W$14)</f>
        <v>0</v>
      </c>
      <c r="X56" s="435">
        <f>SUMIFS(РПЗ!$L:$L,РПЗ!$AB:$AB,Справочно!$E33,РПЗ!$O:$O,ПП!$W$14)</f>
        <v>0</v>
      </c>
      <c r="Y56" s="281">
        <f>COUNTIFS(РПЗ!$AB:$AB,Справочно!$E33,РПЗ!$O:$O,ПП!$Y$14)</f>
        <v>0</v>
      </c>
      <c r="Z56" s="435">
        <f>SUMIFS(РПЗ!$L:$L,РПЗ!$AB:$AB,Справочно!$E33,РПЗ!$O:$O,ПП!$Y$14)</f>
        <v>0</v>
      </c>
      <c r="AA56" s="281">
        <f>COUNTIFS(РПЗ!$AB:$AB,Справочно!$E33,РПЗ!$O:$O,ПП!$AA$14)</f>
        <v>0</v>
      </c>
      <c r="AB56" s="436">
        <f>SUMIFS(РПЗ!$L:$L,РПЗ!$AB:$AB,Справочно!$E33,РПЗ!$O:$O,ПП!$AA$14)</f>
        <v>0</v>
      </c>
      <c r="AC56" s="429">
        <f t="shared" si="22"/>
        <v>0</v>
      </c>
      <c r="AD56" s="430">
        <f t="shared" si="23"/>
        <v>0</v>
      </c>
      <c r="AE56" s="449">
        <f>COUNTIFS(РПЗ!$AB:$AB,Справочно!$E33,РПЗ!$O:$O,ПП!$AE$14)</f>
        <v>0</v>
      </c>
      <c r="AF56" s="450">
        <f>SUMIFS(РПЗ!$L:$L,РПЗ!$AB:$AB,Справочно!$E33,РПЗ!$O:$O,ПП!$AE$14)</f>
        <v>0</v>
      </c>
      <c r="AG56" s="358">
        <f>COUNTIFS(РПЗ!$AB:$AB,Справочно!$E33,РПЗ!$O:$O,ПП!$AG$14)</f>
        <v>0</v>
      </c>
      <c r="AH56" s="450">
        <f>SUMIFS(РПЗ!$L:$L,РПЗ!$AB:$AB,Справочно!$E33,РПЗ!$O:$O,ПП!$AG$14)</f>
        <v>0</v>
      </c>
      <c r="AI56" s="358">
        <f>COUNTIFS(РПЗ!$AB:$AB,Справочно!$E33,РПЗ!$O:$O,ПП!$AI$14)</f>
        <v>0</v>
      </c>
      <c r="AJ56" s="451">
        <f>SUMIFS(РПЗ!$L:$L,РПЗ!$AB:$AB,Справочно!$E33,РПЗ!$O:$O,ПП!$AI$14)</f>
        <v>0</v>
      </c>
      <c r="AK56" s="441">
        <f t="shared" si="24"/>
        <v>0</v>
      </c>
      <c r="AL56" s="442">
        <f t="shared" si="25"/>
        <v>0</v>
      </c>
    </row>
    <row r="57" spans="1:38" ht="14.4" thickBot="1" x14ac:dyDescent="0.35">
      <c r="A57" s="132" t="str">
        <f>Справочно!E34</f>
        <v>ОАО "Концерн Калашников"</v>
      </c>
      <c r="B57" s="99">
        <f>COUNTIF(РПЗ!$AB:$AB,Справочно!$E34)</f>
        <v>0</v>
      </c>
      <c r="C57" s="120">
        <f t="shared" si="16"/>
        <v>0</v>
      </c>
      <c r="D57" s="195">
        <f>SUMIF(РПЗ!$AB:$AB,Справочно!$E34,РПЗ!$L:$L)</f>
        <v>0</v>
      </c>
      <c r="E57" s="120">
        <f t="shared" si="17"/>
        <v>0</v>
      </c>
      <c r="G57" s="286">
        <f>COUNTIFS(РПЗ!$AB:$AB,Справочно!$E34,РПЗ!$O:$O,ПП!$G$14)</f>
        <v>0</v>
      </c>
      <c r="H57" s="403">
        <f>SUMIFS(РПЗ!$L:$L,РПЗ!$AB:$AB,Справочно!$E34,РПЗ!$O:$O,ПП!$G$14)</f>
        <v>0</v>
      </c>
      <c r="I57" s="288">
        <f>COUNTIFS(РПЗ!$AB:$AB,Справочно!$E34,РПЗ!$O:$O,ПП!$I$14)</f>
        <v>0</v>
      </c>
      <c r="J57" s="403">
        <f>SUMIFS(РПЗ!$L:$L,РПЗ!$AB:$AB,Справочно!$E34,РПЗ!$O:$O,ПП!$I$14)</f>
        <v>0</v>
      </c>
      <c r="K57" s="288">
        <f>COUNTIFS(РПЗ!$AB:$AB,Справочно!$E34,РПЗ!$O:$O,ПП!$K$14)</f>
        <v>0</v>
      </c>
      <c r="L57" s="468">
        <f>SUMIFS(РПЗ!$L:$L,РПЗ!$AB:$AB,Справочно!$E34,РПЗ!$O:$O,ПП!$K$14)</f>
        <v>0</v>
      </c>
      <c r="M57" s="411">
        <f t="shared" si="18"/>
        <v>0</v>
      </c>
      <c r="N57" s="350">
        <f t="shared" si="19"/>
        <v>0</v>
      </c>
      <c r="O57" s="419">
        <f>COUNTIFS(РПЗ!$AB:$AB,Справочно!$E34,РПЗ!$O:$O,ПП!$O$14)</f>
        <v>0</v>
      </c>
      <c r="P57" s="420">
        <f>SUMIFS(РПЗ!$L:$L,РПЗ!$AB:$AB,Справочно!$E34,РПЗ!$O:$O,ПП!$O$14)</f>
        <v>0</v>
      </c>
      <c r="Q57" s="386">
        <f>COUNTIFS(РПЗ!$AB:$AB,Справочно!$E34,РПЗ!$O:$O,ПП!$Q$14)</f>
        <v>0</v>
      </c>
      <c r="R57" s="420">
        <f>SUMIFS(РПЗ!$L:$L,РПЗ!$AB:$AB,Справочно!$E34,РПЗ!$O:$O,ПП!$Q$14)</f>
        <v>0</v>
      </c>
      <c r="S57" s="386">
        <f>COUNTIFS(РПЗ!$AB:$AB,Справочно!$E34,РПЗ!$O:$O,ПП!$S$14)</f>
        <v>0</v>
      </c>
      <c r="T57" s="471">
        <f>SUMIFS(РПЗ!$L:$L,РПЗ!$AB:$AB,Справочно!$E34,РПЗ!$O:$O,ПП!$S$14)</f>
        <v>0</v>
      </c>
      <c r="U57" s="423">
        <f t="shared" si="20"/>
        <v>0</v>
      </c>
      <c r="V57" s="395">
        <f t="shared" si="26"/>
        <v>0</v>
      </c>
      <c r="W57" s="434">
        <f>COUNTIFS(РПЗ!$AB:$AB,Справочно!$E34,РПЗ!$O:$O,ПП!$W$14)</f>
        <v>0</v>
      </c>
      <c r="X57" s="435">
        <f>SUMIFS(РПЗ!$L:$L,РПЗ!$AB:$AB,Справочно!$E34,РПЗ!$O:$O,ПП!$W$14)</f>
        <v>0</v>
      </c>
      <c r="Y57" s="281">
        <f>COUNTIFS(РПЗ!$AB:$AB,Справочно!$E34,РПЗ!$O:$O,ПП!$Y$14)</f>
        <v>0</v>
      </c>
      <c r="Z57" s="435">
        <f>SUMIFS(РПЗ!$L:$L,РПЗ!$AB:$AB,Справочно!$E34,РПЗ!$O:$O,ПП!$Y$14)</f>
        <v>0</v>
      </c>
      <c r="AA57" s="281">
        <f>COUNTIFS(РПЗ!$AB:$AB,Справочно!$E34,РПЗ!$O:$O,ПП!$AA$14)</f>
        <v>0</v>
      </c>
      <c r="AB57" s="436">
        <f>SUMIFS(РПЗ!$L:$L,РПЗ!$AB:$AB,Справочно!$E34,РПЗ!$O:$O,ПП!$AA$14)</f>
        <v>0</v>
      </c>
      <c r="AC57" s="429">
        <f t="shared" si="22"/>
        <v>0</v>
      </c>
      <c r="AD57" s="430">
        <f t="shared" si="23"/>
        <v>0</v>
      </c>
      <c r="AE57" s="449">
        <f>COUNTIFS(РПЗ!$AB:$AB,Справочно!$E34,РПЗ!$O:$O,ПП!$AE$14)</f>
        <v>0</v>
      </c>
      <c r="AF57" s="450">
        <f>SUMIFS(РПЗ!$L:$L,РПЗ!$AB:$AB,Справочно!$E34,РПЗ!$O:$O,ПП!$AE$14)</f>
        <v>0</v>
      </c>
      <c r="AG57" s="358">
        <f>COUNTIFS(РПЗ!$AB:$AB,Справочно!$E34,РПЗ!$O:$O,ПП!$AG$14)</f>
        <v>0</v>
      </c>
      <c r="AH57" s="450">
        <f>SUMIFS(РПЗ!$L:$L,РПЗ!$AB:$AB,Справочно!$E34,РПЗ!$O:$O,ПП!$AG$14)</f>
        <v>0</v>
      </c>
      <c r="AI57" s="358">
        <f>COUNTIFS(РПЗ!$AB:$AB,Справочно!$E34,РПЗ!$O:$O,ПП!$AI$14)</f>
        <v>0</v>
      </c>
      <c r="AJ57" s="451">
        <f>SUMIFS(РПЗ!$L:$L,РПЗ!$AB:$AB,Справочно!$E34,РПЗ!$O:$O,ПП!$AI$14)</f>
        <v>0</v>
      </c>
      <c r="AK57" s="441">
        <f t="shared" si="24"/>
        <v>0</v>
      </c>
      <c r="AL57" s="442">
        <f t="shared" si="25"/>
        <v>0</v>
      </c>
    </row>
    <row r="58" spans="1:38" ht="14.4" thickBot="1" x14ac:dyDescent="0.35">
      <c r="A58" s="132" t="str">
        <f>Справочно!E35</f>
        <v>ОАО "КРЭТ"</v>
      </c>
      <c r="B58" s="99">
        <f>COUNTIF(РПЗ!$AB:$AB,Справочно!$E35)</f>
        <v>0</v>
      </c>
      <c r="C58" s="120">
        <f t="shared" si="16"/>
        <v>0</v>
      </c>
      <c r="D58" s="195">
        <f>SUMIF(РПЗ!$AB:$AB,Справочно!$E35,РПЗ!$L:$L)</f>
        <v>0</v>
      </c>
      <c r="E58" s="120">
        <f t="shared" si="17"/>
        <v>0</v>
      </c>
      <c r="G58" s="286">
        <f>COUNTIFS(РПЗ!$AB:$AB,Справочно!$E35,РПЗ!$O:$O,ПП!$G$14)</f>
        <v>0</v>
      </c>
      <c r="H58" s="403">
        <f>SUMIFS(РПЗ!$L:$L,РПЗ!$AB:$AB,Справочно!$E35,РПЗ!$O:$O,ПП!$G$14)</f>
        <v>0</v>
      </c>
      <c r="I58" s="288">
        <f>COUNTIFS(РПЗ!$AB:$AB,Справочно!$E35,РПЗ!$O:$O,ПП!$I$14)</f>
        <v>0</v>
      </c>
      <c r="J58" s="403">
        <f>SUMIFS(РПЗ!$L:$L,РПЗ!$AB:$AB,Справочно!$E35,РПЗ!$O:$O,ПП!$I$14)</f>
        <v>0</v>
      </c>
      <c r="K58" s="288">
        <f>COUNTIFS(РПЗ!$AB:$AB,Справочно!$E35,РПЗ!$O:$O,ПП!$K$14)</f>
        <v>0</v>
      </c>
      <c r="L58" s="468">
        <f>SUMIFS(РПЗ!$L:$L,РПЗ!$AB:$AB,Справочно!$E35,РПЗ!$O:$O,ПП!$K$14)</f>
        <v>0</v>
      </c>
      <c r="M58" s="411">
        <f t="shared" si="18"/>
        <v>0</v>
      </c>
      <c r="N58" s="350">
        <f t="shared" si="19"/>
        <v>0</v>
      </c>
      <c r="O58" s="419">
        <f>COUNTIFS(РПЗ!$AB:$AB,Справочно!$E35,РПЗ!$O:$O,ПП!$O$14)</f>
        <v>0</v>
      </c>
      <c r="P58" s="420">
        <f>SUMIFS(РПЗ!$L:$L,РПЗ!$AB:$AB,Справочно!$E35,РПЗ!$O:$O,ПП!$O$14)</f>
        <v>0</v>
      </c>
      <c r="Q58" s="386">
        <f>COUNTIFS(РПЗ!$AB:$AB,Справочно!$E35,РПЗ!$O:$O,ПП!$Q$14)</f>
        <v>0</v>
      </c>
      <c r="R58" s="420">
        <f>SUMIFS(РПЗ!$L:$L,РПЗ!$AB:$AB,Справочно!$E35,РПЗ!$O:$O,ПП!$Q$14)</f>
        <v>0</v>
      </c>
      <c r="S58" s="386">
        <f>COUNTIFS(РПЗ!$AB:$AB,Справочно!$E35,РПЗ!$O:$O,ПП!$S$14)</f>
        <v>0</v>
      </c>
      <c r="T58" s="471">
        <f>SUMIFS(РПЗ!$L:$L,РПЗ!$AB:$AB,Справочно!$E35,РПЗ!$O:$O,ПП!$S$14)</f>
        <v>0</v>
      </c>
      <c r="U58" s="423">
        <f t="shared" si="20"/>
        <v>0</v>
      </c>
      <c r="V58" s="395">
        <f t="shared" si="26"/>
        <v>0</v>
      </c>
      <c r="W58" s="434">
        <f>COUNTIFS(РПЗ!$AB:$AB,Справочно!$E35,РПЗ!$O:$O,ПП!$W$14)</f>
        <v>0</v>
      </c>
      <c r="X58" s="435">
        <f>SUMIFS(РПЗ!$L:$L,РПЗ!$AB:$AB,Справочно!$E35,РПЗ!$O:$O,ПП!$W$14)</f>
        <v>0</v>
      </c>
      <c r="Y58" s="281">
        <f>COUNTIFS(РПЗ!$AB:$AB,Справочно!$E35,РПЗ!$O:$O,ПП!$Y$14)</f>
        <v>0</v>
      </c>
      <c r="Z58" s="435">
        <f>SUMIFS(РПЗ!$L:$L,РПЗ!$AB:$AB,Справочно!$E35,РПЗ!$O:$O,ПП!$Y$14)</f>
        <v>0</v>
      </c>
      <c r="AA58" s="281">
        <f>COUNTIFS(РПЗ!$AB:$AB,Справочно!$E35,РПЗ!$O:$O,ПП!$AA$14)</f>
        <v>0</v>
      </c>
      <c r="AB58" s="436">
        <f>SUMIFS(РПЗ!$L:$L,РПЗ!$AB:$AB,Справочно!$E35,РПЗ!$O:$O,ПП!$AA$14)</f>
        <v>0</v>
      </c>
      <c r="AC58" s="429">
        <f t="shared" si="22"/>
        <v>0</v>
      </c>
      <c r="AD58" s="430">
        <f t="shared" si="23"/>
        <v>0</v>
      </c>
      <c r="AE58" s="449">
        <f>COUNTIFS(РПЗ!$AB:$AB,Справочно!$E35,РПЗ!$O:$O,ПП!$AE$14)</f>
        <v>0</v>
      </c>
      <c r="AF58" s="450">
        <f>SUMIFS(РПЗ!$L:$L,РПЗ!$AB:$AB,Справочно!$E35,РПЗ!$O:$O,ПП!$AE$14)</f>
        <v>0</v>
      </c>
      <c r="AG58" s="358">
        <f>COUNTIFS(РПЗ!$AB:$AB,Справочно!$E35,РПЗ!$O:$O,ПП!$AG$14)</f>
        <v>0</v>
      </c>
      <c r="AH58" s="450">
        <f>SUMIFS(РПЗ!$L:$L,РПЗ!$AB:$AB,Справочно!$E35,РПЗ!$O:$O,ПП!$AG$14)</f>
        <v>0</v>
      </c>
      <c r="AI58" s="358">
        <f>COUNTIFS(РПЗ!$AB:$AB,Справочно!$E35,РПЗ!$O:$O,ПП!$AI$14)</f>
        <v>0</v>
      </c>
      <c r="AJ58" s="451">
        <f>SUMIFS(РПЗ!$L:$L,РПЗ!$AB:$AB,Справочно!$E35,РПЗ!$O:$O,ПП!$AI$14)</f>
        <v>0</v>
      </c>
      <c r="AK58" s="441">
        <f t="shared" si="24"/>
        <v>0</v>
      </c>
      <c r="AL58" s="442">
        <f t="shared" si="25"/>
        <v>0</v>
      </c>
    </row>
    <row r="59" spans="1:38" ht="14.4" thickBot="1" x14ac:dyDescent="0.35">
      <c r="A59" s="132" t="str">
        <f>Справочно!E36</f>
        <v>ОАО "НПК "Техмаш"</v>
      </c>
      <c r="B59" s="99">
        <f>COUNTIF(РПЗ!$AB:$AB,Справочно!$E36)</f>
        <v>0</v>
      </c>
      <c r="C59" s="120">
        <f t="shared" si="16"/>
        <v>0</v>
      </c>
      <c r="D59" s="195">
        <f>SUMIF(РПЗ!$AB:$AB,Справочно!$E36,РПЗ!$L:$L)</f>
        <v>0</v>
      </c>
      <c r="E59" s="120">
        <f t="shared" si="17"/>
        <v>0</v>
      </c>
      <c r="G59" s="286">
        <f>COUNTIFS(РПЗ!$AB:$AB,Справочно!$E36,РПЗ!$O:$O,ПП!$G$14)</f>
        <v>0</v>
      </c>
      <c r="H59" s="403">
        <f>SUMIFS(РПЗ!$L:$L,РПЗ!$AB:$AB,Справочно!$E36,РПЗ!$O:$O,ПП!$G$14)</f>
        <v>0</v>
      </c>
      <c r="I59" s="288">
        <f>COUNTIFS(РПЗ!$AB:$AB,Справочно!$E36,РПЗ!$O:$O,ПП!$I$14)</f>
        <v>0</v>
      </c>
      <c r="J59" s="403">
        <f>SUMIFS(РПЗ!$L:$L,РПЗ!$AB:$AB,Справочно!$E36,РПЗ!$O:$O,ПП!$I$14)</f>
        <v>0</v>
      </c>
      <c r="K59" s="288">
        <f>COUNTIFS(РПЗ!$AB:$AB,Справочно!$E36,РПЗ!$O:$O,ПП!$K$14)</f>
        <v>0</v>
      </c>
      <c r="L59" s="468">
        <f>SUMIFS(РПЗ!$L:$L,РПЗ!$AB:$AB,Справочно!$E36,РПЗ!$O:$O,ПП!$K$14)</f>
        <v>0</v>
      </c>
      <c r="M59" s="411">
        <f t="shared" si="18"/>
        <v>0</v>
      </c>
      <c r="N59" s="350">
        <f t="shared" si="19"/>
        <v>0</v>
      </c>
      <c r="O59" s="419">
        <f>COUNTIFS(РПЗ!$AB:$AB,Справочно!$E36,РПЗ!$O:$O,ПП!$O$14)</f>
        <v>0</v>
      </c>
      <c r="P59" s="420">
        <f>SUMIFS(РПЗ!$L:$L,РПЗ!$AB:$AB,Справочно!$E36,РПЗ!$O:$O,ПП!$O$14)</f>
        <v>0</v>
      </c>
      <c r="Q59" s="386">
        <f>COUNTIFS(РПЗ!$AB:$AB,Справочно!$E36,РПЗ!$O:$O,ПП!$Q$14)</f>
        <v>0</v>
      </c>
      <c r="R59" s="420">
        <f>SUMIFS(РПЗ!$L:$L,РПЗ!$AB:$AB,Справочно!$E36,РПЗ!$O:$O,ПП!$Q$14)</f>
        <v>0</v>
      </c>
      <c r="S59" s="386">
        <f>COUNTIFS(РПЗ!$AB:$AB,Справочно!$E36,РПЗ!$O:$O,ПП!$S$14)</f>
        <v>0</v>
      </c>
      <c r="T59" s="471">
        <f>SUMIFS(РПЗ!$L:$L,РПЗ!$AB:$AB,Справочно!$E36,РПЗ!$O:$O,ПП!$S$14)</f>
        <v>0</v>
      </c>
      <c r="U59" s="423">
        <f t="shared" si="20"/>
        <v>0</v>
      </c>
      <c r="V59" s="395">
        <f t="shared" si="26"/>
        <v>0</v>
      </c>
      <c r="W59" s="434">
        <f>COUNTIFS(РПЗ!$AB:$AB,Справочно!$E36,РПЗ!$O:$O,ПП!$W$14)</f>
        <v>0</v>
      </c>
      <c r="X59" s="435">
        <f>SUMIFS(РПЗ!$L:$L,РПЗ!$AB:$AB,Справочно!$E36,РПЗ!$O:$O,ПП!$W$14)</f>
        <v>0</v>
      </c>
      <c r="Y59" s="281">
        <f>COUNTIFS(РПЗ!$AB:$AB,Справочно!$E36,РПЗ!$O:$O,ПП!$Y$14)</f>
        <v>0</v>
      </c>
      <c r="Z59" s="435">
        <f>SUMIFS(РПЗ!$L:$L,РПЗ!$AB:$AB,Справочно!$E36,РПЗ!$O:$O,ПП!$Y$14)</f>
        <v>0</v>
      </c>
      <c r="AA59" s="281">
        <f>COUNTIFS(РПЗ!$AB:$AB,Справочно!$E36,РПЗ!$O:$O,ПП!$AA$14)</f>
        <v>0</v>
      </c>
      <c r="AB59" s="436">
        <f>SUMIFS(РПЗ!$L:$L,РПЗ!$AB:$AB,Справочно!$E36,РПЗ!$O:$O,ПП!$AA$14)</f>
        <v>0</v>
      </c>
      <c r="AC59" s="429">
        <f t="shared" si="22"/>
        <v>0</v>
      </c>
      <c r="AD59" s="430">
        <f t="shared" si="23"/>
        <v>0</v>
      </c>
      <c r="AE59" s="449">
        <f>COUNTIFS(РПЗ!$AB:$AB,Справочно!$E36,РПЗ!$O:$O,ПП!$AE$14)</f>
        <v>0</v>
      </c>
      <c r="AF59" s="450">
        <f>SUMIFS(РПЗ!$L:$L,РПЗ!$AB:$AB,Справочно!$E36,РПЗ!$O:$O,ПП!$AE$14)</f>
        <v>0</v>
      </c>
      <c r="AG59" s="358">
        <f>COUNTIFS(РПЗ!$AB:$AB,Справочно!$E36,РПЗ!$O:$O,ПП!$AG$14)</f>
        <v>0</v>
      </c>
      <c r="AH59" s="450">
        <f>SUMIFS(РПЗ!$L:$L,РПЗ!$AB:$AB,Справочно!$E36,РПЗ!$O:$O,ПП!$AG$14)</f>
        <v>0</v>
      </c>
      <c r="AI59" s="358">
        <f>COUNTIFS(РПЗ!$AB:$AB,Справочно!$E36,РПЗ!$O:$O,ПП!$AI$14)</f>
        <v>0</v>
      </c>
      <c r="AJ59" s="451">
        <f>SUMIFS(РПЗ!$L:$L,РПЗ!$AB:$AB,Справочно!$E36,РПЗ!$O:$O,ПП!$AI$14)</f>
        <v>0</v>
      </c>
      <c r="AK59" s="441">
        <f t="shared" si="24"/>
        <v>0</v>
      </c>
      <c r="AL59" s="442">
        <f t="shared" si="25"/>
        <v>0</v>
      </c>
    </row>
    <row r="60" spans="1:38" ht="12.75" customHeight="1" thickBot="1" x14ac:dyDescent="0.35">
      <c r="A60" s="132" t="str">
        <f>Справочно!E37</f>
        <v>ОАО "НПО "Высокоточные комплексы"</v>
      </c>
      <c r="B60" s="99">
        <f>COUNTIF(РПЗ!$AB:$AB,Справочно!$E37)</f>
        <v>0</v>
      </c>
      <c r="C60" s="120">
        <f t="shared" si="16"/>
        <v>0</v>
      </c>
      <c r="D60" s="195">
        <f>SUMIF(РПЗ!$AB:$AB,Справочно!$E37,РПЗ!$L:$L)</f>
        <v>0</v>
      </c>
      <c r="E60" s="120">
        <f t="shared" si="17"/>
        <v>0</v>
      </c>
      <c r="G60" s="286">
        <f>COUNTIFS(РПЗ!$AB:$AB,Справочно!$E37,РПЗ!$O:$O,ПП!$G$14)</f>
        <v>0</v>
      </c>
      <c r="H60" s="403">
        <f>SUMIFS(РПЗ!$L:$L,РПЗ!$AB:$AB,Справочно!$E37,РПЗ!$O:$O,ПП!$G$14)</f>
        <v>0</v>
      </c>
      <c r="I60" s="288">
        <f>COUNTIFS(РПЗ!$AB:$AB,Справочно!$E37,РПЗ!$O:$O,ПП!$I$14)</f>
        <v>0</v>
      </c>
      <c r="J60" s="403">
        <f>SUMIFS(РПЗ!$L:$L,РПЗ!$AB:$AB,Справочно!$E37,РПЗ!$O:$O,ПП!$I$14)</f>
        <v>0</v>
      </c>
      <c r="K60" s="288">
        <f>COUNTIFS(РПЗ!$AB:$AB,Справочно!$E37,РПЗ!$O:$O,ПП!$K$14)</f>
        <v>0</v>
      </c>
      <c r="L60" s="468">
        <f>SUMIFS(РПЗ!$L:$L,РПЗ!$AB:$AB,Справочно!$E37,РПЗ!$O:$O,ПП!$K$14)</f>
        <v>0</v>
      </c>
      <c r="M60" s="411">
        <f t="shared" si="18"/>
        <v>0</v>
      </c>
      <c r="N60" s="350">
        <f t="shared" si="19"/>
        <v>0</v>
      </c>
      <c r="O60" s="419">
        <f>COUNTIFS(РПЗ!$AB:$AB,Справочно!$E37,РПЗ!$O:$O,ПП!$O$14)</f>
        <v>0</v>
      </c>
      <c r="P60" s="420">
        <f>SUMIFS(РПЗ!$L:$L,РПЗ!$AB:$AB,Справочно!$E37,РПЗ!$O:$O,ПП!$O$14)</f>
        <v>0</v>
      </c>
      <c r="Q60" s="386">
        <f>COUNTIFS(РПЗ!$AB:$AB,Справочно!$E37,РПЗ!$O:$O,ПП!$Q$14)</f>
        <v>0</v>
      </c>
      <c r="R60" s="420">
        <f>SUMIFS(РПЗ!$L:$L,РПЗ!$AB:$AB,Справочно!$E37,РПЗ!$O:$O,ПП!$Q$14)</f>
        <v>0</v>
      </c>
      <c r="S60" s="386">
        <f>COUNTIFS(РПЗ!$AB:$AB,Справочно!$E37,РПЗ!$O:$O,ПП!$S$14)</f>
        <v>0</v>
      </c>
      <c r="T60" s="471">
        <f>SUMIFS(РПЗ!$L:$L,РПЗ!$AB:$AB,Справочно!$E37,РПЗ!$O:$O,ПП!$S$14)</f>
        <v>0</v>
      </c>
      <c r="U60" s="423">
        <f t="shared" si="20"/>
        <v>0</v>
      </c>
      <c r="V60" s="395">
        <f t="shared" si="26"/>
        <v>0</v>
      </c>
      <c r="W60" s="434">
        <f>COUNTIFS(РПЗ!$AB:$AB,Справочно!$E37,РПЗ!$O:$O,ПП!$W$14)</f>
        <v>0</v>
      </c>
      <c r="X60" s="435">
        <f>SUMIFS(РПЗ!$L:$L,РПЗ!$AB:$AB,Справочно!$E37,РПЗ!$O:$O,ПП!$W$14)</f>
        <v>0</v>
      </c>
      <c r="Y60" s="281">
        <f>COUNTIFS(РПЗ!$AB:$AB,Справочно!$E37,РПЗ!$O:$O,ПП!$Y$14)</f>
        <v>0</v>
      </c>
      <c r="Z60" s="435">
        <f>SUMIFS(РПЗ!$L:$L,РПЗ!$AB:$AB,Справочно!$E37,РПЗ!$O:$O,ПП!$Y$14)</f>
        <v>0</v>
      </c>
      <c r="AA60" s="281">
        <f>COUNTIFS(РПЗ!$AB:$AB,Справочно!$E37,РПЗ!$O:$O,ПП!$AA$14)</f>
        <v>0</v>
      </c>
      <c r="AB60" s="436">
        <f>SUMIFS(РПЗ!$L:$L,РПЗ!$AB:$AB,Справочно!$E37,РПЗ!$O:$O,ПП!$AA$14)</f>
        <v>0</v>
      </c>
      <c r="AC60" s="429">
        <f t="shared" si="22"/>
        <v>0</v>
      </c>
      <c r="AD60" s="430">
        <f t="shared" si="23"/>
        <v>0</v>
      </c>
      <c r="AE60" s="449">
        <f>COUNTIFS(РПЗ!$AB:$AB,Справочно!$E37,РПЗ!$O:$O,ПП!$AE$14)</f>
        <v>0</v>
      </c>
      <c r="AF60" s="450">
        <f>SUMIFS(РПЗ!$L:$L,РПЗ!$AB:$AB,Справочно!$E37,РПЗ!$O:$O,ПП!$AE$14)</f>
        <v>0</v>
      </c>
      <c r="AG60" s="358">
        <f>COUNTIFS(РПЗ!$AB:$AB,Справочно!$E37,РПЗ!$O:$O,ПП!$AG$14)</f>
        <v>0</v>
      </c>
      <c r="AH60" s="450">
        <f>SUMIFS(РПЗ!$L:$L,РПЗ!$AB:$AB,Справочно!$E37,РПЗ!$O:$O,ПП!$AG$14)</f>
        <v>0</v>
      </c>
      <c r="AI60" s="358">
        <f>COUNTIFS(РПЗ!$AB:$AB,Справочно!$E37,РПЗ!$O:$O,ПП!$AI$14)</f>
        <v>0</v>
      </c>
      <c r="AJ60" s="451">
        <f>SUMIFS(РПЗ!$L:$L,РПЗ!$AB:$AB,Справочно!$E37,РПЗ!$O:$O,ПП!$AI$14)</f>
        <v>0</v>
      </c>
      <c r="AK60" s="441">
        <f t="shared" si="24"/>
        <v>0</v>
      </c>
      <c r="AL60" s="442">
        <f t="shared" si="25"/>
        <v>0</v>
      </c>
    </row>
    <row r="61" spans="1:38" ht="14.4" thickBot="1" x14ac:dyDescent="0.35">
      <c r="A61" s="132" t="str">
        <f>Справочно!E38</f>
        <v>ОАО "ОПК"</v>
      </c>
      <c r="B61" s="99">
        <f>COUNTIF(РПЗ!$AB:$AB,Справочно!$E38)</f>
        <v>0</v>
      </c>
      <c r="C61" s="120">
        <f t="shared" si="16"/>
        <v>0</v>
      </c>
      <c r="D61" s="195">
        <f>SUMIF(РПЗ!$AB:$AB,Справочно!$E38,РПЗ!$L:$L)</f>
        <v>0</v>
      </c>
      <c r="E61" s="120">
        <f t="shared" si="17"/>
        <v>0</v>
      </c>
      <c r="G61" s="286">
        <f>COUNTIFS(РПЗ!$AB:$AB,Справочно!$E38,РПЗ!$O:$O,ПП!$G$14)</f>
        <v>0</v>
      </c>
      <c r="H61" s="403">
        <f>SUMIFS(РПЗ!$L:$L,РПЗ!$AB:$AB,Справочно!$E38,РПЗ!$O:$O,ПП!$G$14)</f>
        <v>0</v>
      </c>
      <c r="I61" s="288">
        <f>COUNTIFS(РПЗ!$AB:$AB,Справочно!$E38,РПЗ!$O:$O,ПП!$I$14)</f>
        <v>0</v>
      </c>
      <c r="J61" s="403">
        <f>SUMIFS(РПЗ!$L:$L,РПЗ!$AB:$AB,Справочно!$E38,РПЗ!$O:$O,ПП!$I$14)</f>
        <v>0</v>
      </c>
      <c r="K61" s="288">
        <f>COUNTIFS(РПЗ!$AB:$AB,Справочно!$E38,РПЗ!$O:$O,ПП!$K$14)</f>
        <v>0</v>
      </c>
      <c r="L61" s="468">
        <f>SUMIFS(РПЗ!$L:$L,РПЗ!$AB:$AB,Справочно!$E38,РПЗ!$O:$O,ПП!$K$14)</f>
        <v>0</v>
      </c>
      <c r="M61" s="411">
        <f t="shared" si="18"/>
        <v>0</v>
      </c>
      <c r="N61" s="350">
        <f t="shared" si="19"/>
        <v>0</v>
      </c>
      <c r="O61" s="419">
        <f>COUNTIFS(РПЗ!$AB:$AB,Справочно!$E38,РПЗ!$O:$O,ПП!$O$14)</f>
        <v>0</v>
      </c>
      <c r="P61" s="420">
        <f>SUMIFS(РПЗ!$L:$L,РПЗ!$AB:$AB,Справочно!$E38,РПЗ!$O:$O,ПП!$O$14)</f>
        <v>0</v>
      </c>
      <c r="Q61" s="386">
        <f>COUNTIFS(РПЗ!$AB:$AB,Справочно!$E38,РПЗ!$O:$O,ПП!$Q$14)</f>
        <v>0</v>
      </c>
      <c r="R61" s="420">
        <f>SUMIFS(РПЗ!$L:$L,РПЗ!$AB:$AB,Справочно!$E38,РПЗ!$O:$O,ПП!$Q$14)</f>
        <v>0</v>
      </c>
      <c r="S61" s="386">
        <f>COUNTIFS(РПЗ!$AB:$AB,Справочно!$E38,РПЗ!$O:$O,ПП!$S$14)</f>
        <v>0</v>
      </c>
      <c r="T61" s="471">
        <f>SUMIFS(РПЗ!$L:$L,РПЗ!$AB:$AB,Справочно!$E38,РПЗ!$O:$O,ПП!$S$14)</f>
        <v>0</v>
      </c>
      <c r="U61" s="423">
        <f t="shared" si="20"/>
        <v>0</v>
      </c>
      <c r="V61" s="395">
        <f t="shared" si="26"/>
        <v>0</v>
      </c>
      <c r="W61" s="434">
        <f>COUNTIFS(РПЗ!$AB:$AB,Справочно!$E38,РПЗ!$O:$O,ПП!$W$14)</f>
        <v>0</v>
      </c>
      <c r="X61" s="435">
        <f>SUMIFS(РПЗ!$L:$L,РПЗ!$AB:$AB,Справочно!$E38,РПЗ!$O:$O,ПП!$W$14)</f>
        <v>0</v>
      </c>
      <c r="Y61" s="281">
        <f>COUNTIFS(РПЗ!$AB:$AB,Справочно!$E38,РПЗ!$O:$O,ПП!$Y$14)</f>
        <v>0</v>
      </c>
      <c r="Z61" s="435">
        <f>SUMIFS(РПЗ!$L:$L,РПЗ!$AB:$AB,Справочно!$E38,РПЗ!$O:$O,ПП!$Y$14)</f>
        <v>0</v>
      </c>
      <c r="AA61" s="281">
        <f>COUNTIFS(РПЗ!$AB:$AB,Справочно!$E38,РПЗ!$O:$O,ПП!$AA$14)</f>
        <v>0</v>
      </c>
      <c r="AB61" s="436">
        <f>SUMIFS(РПЗ!$L:$L,РПЗ!$AB:$AB,Справочно!$E38,РПЗ!$O:$O,ПП!$AA$14)</f>
        <v>0</v>
      </c>
      <c r="AC61" s="429">
        <f t="shared" si="22"/>
        <v>0</v>
      </c>
      <c r="AD61" s="430">
        <f t="shared" si="23"/>
        <v>0</v>
      </c>
      <c r="AE61" s="449">
        <f>COUNTIFS(РПЗ!$AB:$AB,Справочно!$E38,РПЗ!$O:$O,ПП!$AE$14)</f>
        <v>0</v>
      </c>
      <c r="AF61" s="450">
        <f>SUMIFS(РПЗ!$L:$L,РПЗ!$AB:$AB,Справочно!$E38,РПЗ!$O:$O,ПП!$AE$14)</f>
        <v>0</v>
      </c>
      <c r="AG61" s="358">
        <f>COUNTIFS(РПЗ!$AB:$AB,Справочно!$E38,РПЗ!$O:$O,ПП!$AG$14)</f>
        <v>0</v>
      </c>
      <c r="AH61" s="450">
        <f>SUMIFS(РПЗ!$L:$L,РПЗ!$AB:$AB,Справочно!$E38,РПЗ!$O:$O,ПП!$AG$14)</f>
        <v>0</v>
      </c>
      <c r="AI61" s="358">
        <f>COUNTIFS(РПЗ!$AB:$AB,Справочно!$E38,РПЗ!$O:$O,ПП!$AI$14)</f>
        <v>0</v>
      </c>
      <c r="AJ61" s="451">
        <f>SUMIFS(РПЗ!$L:$L,РПЗ!$AB:$AB,Справочно!$E38,РПЗ!$O:$O,ПП!$AI$14)</f>
        <v>0</v>
      </c>
      <c r="AK61" s="441">
        <f t="shared" si="24"/>
        <v>0</v>
      </c>
      <c r="AL61" s="442">
        <f t="shared" si="25"/>
        <v>0</v>
      </c>
    </row>
    <row r="62" spans="1:38" ht="14.4" thickBot="1" x14ac:dyDescent="0.35">
      <c r="A62" s="132" t="str">
        <f>Справочно!E39</f>
        <v>ОАО "Оборонпром"</v>
      </c>
      <c r="B62" s="99">
        <f>COUNTIF(РПЗ!$AB:$AB,Справочно!$E39)</f>
        <v>0</v>
      </c>
      <c r="C62" s="120">
        <f t="shared" si="16"/>
        <v>0</v>
      </c>
      <c r="D62" s="195">
        <f>SUMIF(РПЗ!$AB:$AB,Справочно!$E39,РПЗ!$L:$L)</f>
        <v>0</v>
      </c>
      <c r="E62" s="120">
        <f t="shared" si="17"/>
        <v>0</v>
      </c>
      <c r="G62" s="286">
        <f>COUNTIFS(РПЗ!$AB:$AB,Справочно!$E39,РПЗ!$O:$O,ПП!$G$14)</f>
        <v>0</v>
      </c>
      <c r="H62" s="403">
        <f>SUMIFS(РПЗ!$L:$L,РПЗ!$AB:$AB,Справочно!$E39,РПЗ!$O:$O,ПП!$G$14)</f>
        <v>0</v>
      </c>
      <c r="I62" s="288">
        <f>COUNTIFS(РПЗ!$AB:$AB,Справочно!$E39,РПЗ!$O:$O,ПП!$I$14)</f>
        <v>0</v>
      </c>
      <c r="J62" s="403">
        <f>SUMIFS(РПЗ!$L:$L,РПЗ!$AB:$AB,Справочно!$E39,РПЗ!$O:$O,ПП!$I$14)</f>
        <v>0</v>
      </c>
      <c r="K62" s="288">
        <f>COUNTIFS(РПЗ!$AB:$AB,Справочно!$E39,РПЗ!$O:$O,ПП!$K$14)</f>
        <v>0</v>
      </c>
      <c r="L62" s="468">
        <f>SUMIFS(РПЗ!$L:$L,РПЗ!$AB:$AB,Справочно!$E39,РПЗ!$O:$O,ПП!$K$14)</f>
        <v>0</v>
      </c>
      <c r="M62" s="411">
        <f t="shared" si="18"/>
        <v>0</v>
      </c>
      <c r="N62" s="350">
        <f t="shared" si="19"/>
        <v>0</v>
      </c>
      <c r="O62" s="419">
        <f>COUNTIFS(РПЗ!$AB:$AB,Справочно!$E39,РПЗ!$O:$O,ПП!$O$14)</f>
        <v>0</v>
      </c>
      <c r="P62" s="420">
        <f>SUMIFS(РПЗ!$L:$L,РПЗ!$AB:$AB,Справочно!$E39,РПЗ!$O:$O,ПП!$O$14)</f>
        <v>0</v>
      </c>
      <c r="Q62" s="386">
        <f>COUNTIFS(РПЗ!$AB:$AB,Справочно!$E39,РПЗ!$O:$O,ПП!$Q$14)</f>
        <v>0</v>
      </c>
      <c r="R62" s="420">
        <f>SUMIFS(РПЗ!$L:$L,РПЗ!$AB:$AB,Справочно!$E39,РПЗ!$O:$O,ПП!$Q$14)</f>
        <v>0</v>
      </c>
      <c r="S62" s="386">
        <f>COUNTIFS(РПЗ!$AB:$AB,Справочно!$E39,РПЗ!$O:$O,ПП!$S$14)</f>
        <v>0</v>
      </c>
      <c r="T62" s="471">
        <f>SUMIFS(РПЗ!$L:$L,РПЗ!$AB:$AB,Справочно!$E39,РПЗ!$O:$O,ПП!$S$14)</f>
        <v>0</v>
      </c>
      <c r="U62" s="423">
        <f t="shared" si="20"/>
        <v>0</v>
      </c>
      <c r="V62" s="395">
        <f t="shared" si="26"/>
        <v>0</v>
      </c>
      <c r="W62" s="434">
        <f>COUNTIFS(РПЗ!$AB:$AB,Справочно!$E39,РПЗ!$O:$O,ПП!$W$14)</f>
        <v>0</v>
      </c>
      <c r="X62" s="435">
        <f>SUMIFS(РПЗ!$L:$L,РПЗ!$AB:$AB,Справочно!$E39,РПЗ!$O:$O,ПП!$W$14)</f>
        <v>0</v>
      </c>
      <c r="Y62" s="281">
        <f>COUNTIFS(РПЗ!$AB:$AB,Справочно!$E39,РПЗ!$O:$O,ПП!$Y$14)</f>
        <v>0</v>
      </c>
      <c r="Z62" s="435">
        <f>SUMIFS(РПЗ!$L:$L,РПЗ!$AB:$AB,Справочно!$E39,РПЗ!$O:$O,ПП!$Y$14)</f>
        <v>0</v>
      </c>
      <c r="AA62" s="281">
        <f>COUNTIFS(РПЗ!$AB:$AB,Справочно!$E39,РПЗ!$O:$O,ПП!$AA$14)</f>
        <v>0</v>
      </c>
      <c r="AB62" s="436">
        <f>SUMIFS(РПЗ!$L:$L,РПЗ!$AB:$AB,Справочно!$E39,РПЗ!$O:$O,ПП!$AA$14)</f>
        <v>0</v>
      </c>
      <c r="AC62" s="429">
        <f t="shared" si="22"/>
        <v>0</v>
      </c>
      <c r="AD62" s="430">
        <f t="shared" si="23"/>
        <v>0</v>
      </c>
      <c r="AE62" s="449">
        <f>COUNTIFS(РПЗ!$AB:$AB,Справочно!$E39,РПЗ!$O:$O,ПП!$AE$14)</f>
        <v>0</v>
      </c>
      <c r="AF62" s="450">
        <f>SUMIFS(РПЗ!$L:$L,РПЗ!$AB:$AB,Справочно!$E39,РПЗ!$O:$O,ПП!$AE$14)</f>
        <v>0</v>
      </c>
      <c r="AG62" s="358">
        <f>COUNTIFS(РПЗ!$AB:$AB,Справочно!$E39,РПЗ!$O:$O,ПП!$AG$14)</f>
        <v>0</v>
      </c>
      <c r="AH62" s="450">
        <f>SUMIFS(РПЗ!$L:$L,РПЗ!$AB:$AB,Справочно!$E39,РПЗ!$O:$O,ПП!$AG$14)</f>
        <v>0</v>
      </c>
      <c r="AI62" s="358">
        <f>COUNTIFS(РПЗ!$AB:$AB,Справочно!$E39,РПЗ!$O:$O,ПП!$AI$14)</f>
        <v>0</v>
      </c>
      <c r="AJ62" s="451">
        <f>SUMIFS(РПЗ!$L:$L,РПЗ!$AB:$AB,Справочно!$E39,РПЗ!$O:$O,ПП!$AI$14)</f>
        <v>0</v>
      </c>
      <c r="AK62" s="441">
        <f t="shared" si="24"/>
        <v>0</v>
      </c>
      <c r="AL62" s="442">
        <f t="shared" si="25"/>
        <v>0</v>
      </c>
    </row>
    <row r="63" spans="1:38" ht="14.4" thickBot="1" x14ac:dyDescent="0.35">
      <c r="A63" s="132" t="str">
        <f>Справочно!E40</f>
        <v>ОАО "Росэлектроника"</v>
      </c>
      <c r="B63" s="99">
        <f>COUNTIF(РПЗ!$AB:$AB,Справочно!$E40)</f>
        <v>0</v>
      </c>
      <c r="C63" s="120">
        <f t="shared" si="16"/>
        <v>0</v>
      </c>
      <c r="D63" s="195">
        <f>SUMIF(РПЗ!$AB:$AB,Справочно!$E40,РПЗ!$L:$L)</f>
        <v>0</v>
      </c>
      <c r="E63" s="120">
        <f t="shared" si="17"/>
        <v>0</v>
      </c>
      <c r="G63" s="286">
        <f>COUNTIFS(РПЗ!$AB:$AB,Справочно!$E40,РПЗ!$O:$O,ПП!$G$14)</f>
        <v>0</v>
      </c>
      <c r="H63" s="403">
        <f>SUMIFS(РПЗ!$L:$L,РПЗ!$AB:$AB,Справочно!$E40,РПЗ!$O:$O,ПП!$G$14)</f>
        <v>0</v>
      </c>
      <c r="I63" s="288">
        <f>COUNTIFS(РПЗ!$AB:$AB,Справочно!$E40,РПЗ!$O:$O,ПП!$I$14)</f>
        <v>0</v>
      </c>
      <c r="J63" s="403">
        <f>SUMIFS(РПЗ!$L:$L,РПЗ!$AB:$AB,Справочно!$E40,РПЗ!$O:$O,ПП!$I$14)</f>
        <v>0</v>
      </c>
      <c r="K63" s="288">
        <f>COUNTIFS(РПЗ!$AB:$AB,Справочно!$E40,РПЗ!$O:$O,ПП!$K$14)</f>
        <v>0</v>
      </c>
      <c r="L63" s="468">
        <f>SUMIFS(РПЗ!$L:$L,РПЗ!$AB:$AB,Справочно!$E40,РПЗ!$O:$O,ПП!$K$14)</f>
        <v>0</v>
      </c>
      <c r="M63" s="411">
        <f t="shared" si="18"/>
        <v>0</v>
      </c>
      <c r="N63" s="350">
        <f t="shared" si="19"/>
        <v>0</v>
      </c>
      <c r="O63" s="419">
        <f>COUNTIFS(РПЗ!$AB:$AB,Справочно!$E40,РПЗ!$O:$O,ПП!$O$14)</f>
        <v>0</v>
      </c>
      <c r="P63" s="420">
        <f>SUMIFS(РПЗ!$L:$L,РПЗ!$AB:$AB,Справочно!$E40,РПЗ!$O:$O,ПП!$O$14)</f>
        <v>0</v>
      </c>
      <c r="Q63" s="386">
        <f>COUNTIFS(РПЗ!$AB:$AB,Справочно!$E40,РПЗ!$O:$O,ПП!$Q$14)</f>
        <v>0</v>
      </c>
      <c r="R63" s="420">
        <f>SUMIFS(РПЗ!$L:$L,РПЗ!$AB:$AB,Справочно!$E40,РПЗ!$O:$O,ПП!$Q$14)</f>
        <v>0</v>
      </c>
      <c r="S63" s="386">
        <f>COUNTIFS(РПЗ!$AB:$AB,Справочно!$E40,РПЗ!$O:$O,ПП!$S$14)</f>
        <v>0</v>
      </c>
      <c r="T63" s="471">
        <f>SUMIFS(РПЗ!$L:$L,РПЗ!$AB:$AB,Справочно!$E40,РПЗ!$O:$O,ПП!$S$14)</f>
        <v>0</v>
      </c>
      <c r="U63" s="423">
        <f t="shared" si="20"/>
        <v>0</v>
      </c>
      <c r="V63" s="395">
        <f t="shared" si="26"/>
        <v>0</v>
      </c>
      <c r="W63" s="434">
        <f>COUNTIFS(РПЗ!$AB:$AB,Справочно!$E40,РПЗ!$O:$O,ПП!$W$14)</f>
        <v>0</v>
      </c>
      <c r="X63" s="435">
        <f>SUMIFS(РПЗ!$L:$L,РПЗ!$AB:$AB,Справочно!$E40,РПЗ!$O:$O,ПП!$W$14)</f>
        <v>0</v>
      </c>
      <c r="Y63" s="281">
        <f>COUNTIFS(РПЗ!$AB:$AB,Справочно!$E40,РПЗ!$O:$O,ПП!$Y$14)</f>
        <v>0</v>
      </c>
      <c r="Z63" s="435">
        <f>SUMIFS(РПЗ!$L:$L,РПЗ!$AB:$AB,Справочно!$E40,РПЗ!$O:$O,ПП!$Y$14)</f>
        <v>0</v>
      </c>
      <c r="AA63" s="281">
        <f>COUNTIFS(РПЗ!$AB:$AB,Справочно!$E40,РПЗ!$O:$O,ПП!$AA$14)</f>
        <v>0</v>
      </c>
      <c r="AB63" s="436">
        <f>SUMIFS(РПЗ!$L:$L,РПЗ!$AB:$AB,Справочно!$E40,РПЗ!$O:$O,ПП!$AA$14)</f>
        <v>0</v>
      </c>
      <c r="AC63" s="429">
        <f t="shared" si="22"/>
        <v>0</v>
      </c>
      <c r="AD63" s="430">
        <f t="shared" si="23"/>
        <v>0</v>
      </c>
      <c r="AE63" s="449">
        <f>COUNTIFS(РПЗ!$AB:$AB,Справочно!$E40,РПЗ!$O:$O,ПП!$AE$14)</f>
        <v>0</v>
      </c>
      <c r="AF63" s="450">
        <f>SUMIFS(РПЗ!$L:$L,РПЗ!$AB:$AB,Справочно!$E40,РПЗ!$O:$O,ПП!$AE$14)</f>
        <v>0</v>
      </c>
      <c r="AG63" s="358">
        <f>COUNTIFS(РПЗ!$AB:$AB,Справочно!$E40,РПЗ!$O:$O,ПП!$AG$14)</f>
        <v>0</v>
      </c>
      <c r="AH63" s="450">
        <f>SUMIFS(РПЗ!$L:$L,РПЗ!$AB:$AB,Справочно!$E40,РПЗ!$O:$O,ПП!$AG$14)</f>
        <v>0</v>
      </c>
      <c r="AI63" s="358">
        <f>COUNTIFS(РПЗ!$AB:$AB,Справочно!$E40,РПЗ!$O:$O,ПП!$AI$14)</f>
        <v>0</v>
      </c>
      <c r="AJ63" s="451">
        <f>SUMIFS(РПЗ!$L:$L,РПЗ!$AB:$AB,Справочно!$E40,РПЗ!$O:$O,ПП!$AI$14)</f>
        <v>0</v>
      </c>
      <c r="AK63" s="441">
        <f t="shared" si="24"/>
        <v>0</v>
      </c>
      <c r="AL63" s="442">
        <f t="shared" si="25"/>
        <v>0</v>
      </c>
    </row>
    <row r="64" spans="1:38" ht="14.4" thickBot="1" x14ac:dyDescent="0.35">
      <c r="A64" s="132" t="str">
        <f>Справочно!E41</f>
        <v>ОАО "РТ-Авто"</v>
      </c>
      <c r="B64" s="99">
        <f>COUNTIF(РПЗ!$AB:$AB,Справочно!$E41)</f>
        <v>0</v>
      </c>
      <c r="C64" s="120">
        <f t="shared" si="16"/>
        <v>0</v>
      </c>
      <c r="D64" s="195">
        <f>SUMIF(РПЗ!$AB:$AB,Справочно!$E41,РПЗ!$L:$L)</f>
        <v>0</v>
      </c>
      <c r="E64" s="120">
        <f t="shared" si="17"/>
        <v>0</v>
      </c>
      <c r="G64" s="286">
        <f>COUNTIFS(РПЗ!$AB:$AB,Справочно!$E41,РПЗ!$O:$O,ПП!$G$14)</f>
        <v>0</v>
      </c>
      <c r="H64" s="403">
        <f>SUMIFS(РПЗ!$L:$L,РПЗ!$AB:$AB,Справочно!$E41,РПЗ!$O:$O,ПП!$G$14)</f>
        <v>0</v>
      </c>
      <c r="I64" s="288">
        <f>COUNTIFS(РПЗ!$AB:$AB,Справочно!$E41,РПЗ!$O:$O,ПП!$I$14)</f>
        <v>0</v>
      </c>
      <c r="J64" s="403">
        <f>SUMIFS(РПЗ!$L:$L,РПЗ!$AB:$AB,Справочно!$E41,РПЗ!$O:$O,ПП!$I$14)</f>
        <v>0</v>
      </c>
      <c r="K64" s="288">
        <f>COUNTIFS(РПЗ!$AB:$AB,Справочно!$E41,РПЗ!$O:$O,ПП!$K$14)</f>
        <v>0</v>
      </c>
      <c r="L64" s="468">
        <f>SUMIFS(РПЗ!$L:$L,РПЗ!$AB:$AB,Справочно!$E41,РПЗ!$O:$O,ПП!$K$14)</f>
        <v>0</v>
      </c>
      <c r="M64" s="411">
        <f t="shared" si="18"/>
        <v>0</v>
      </c>
      <c r="N64" s="350">
        <f t="shared" si="19"/>
        <v>0</v>
      </c>
      <c r="O64" s="419">
        <f>COUNTIFS(РПЗ!$AB:$AB,Справочно!$E41,РПЗ!$O:$O,ПП!$O$14)</f>
        <v>0</v>
      </c>
      <c r="P64" s="420">
        <f>SUMIFS(РПЗ!$L:$L,РПЗ!$AB:$AB,Справочно!$E41,РПЗ!$O:$O,ПП!$O$14)</f>
        <v>0</v>
      </c>
      <c r="Q64" s="386">
        <f>COUNTIFS(РПЗ!$AB:$AB,Справочно!$E41,РПЗ!$O:$O,ПП!$Q$14)</f>
        <v>0</v>
      </c>
      <c r="R64" s="420">
        <f>SUMIFS(РПЗ!$L:$L,РПЗ!$AB:$AB,Справочно!$E41,РПЗ!$O:$O,ПП!$Q$14)</f>
        <v>0</v>
      </c>
      <c r="S64" s="386">
        <f>COUNTIFS(РПЗ!$AB:$AB,Справочно!$E41,РПЗ!$O:$O,ПП!$S$14)</f>
        <v>0</v>
      </c>
      <c r="T64" s="471">
        <f>SUMIFS(РПЗ!$L:$L,РПЗ!$AB:$AB,Справочно!$E41,РПЗ!$O:$O,ПП!$S$14)</f>
        <v>0</v>
      </c>
      <c r="U64" s="423">
        <f t="shared" si="20"/>
        <v>0</v>
      </c>
      <c r="V64" s="395">
        <f t="shared" si="26"/>
        <v>0</v>
      </c>
      <c r="W64" s="434">
        <f>COUNTIFS(РПЗ!$AB:$AB,Справочно!$E41,РПЗ!$O:$O,ПП!$W$14)</f>
        <v>0</v>
      </c>
      <c r="X64" s="435">
        <f>SUMIFS(РПЗ!$L:$L,РПЗ!$AB:$AB,Справочно!$E41,РПЗ!$O:$O,ПП!$W$14)</f>
        <v>0</v>
      </c>
      <c r="Y64" s="281">
        <f>COUNTIFS(РПЗ!$AB:$AB,Справочно!$E41,РПЗ!$O:$O,ПП!$Y$14)</f>
        <v>0</v>
      </c>
      <c r="Z64" s="435">
        <f>SUMIFS(РПЗ!$L:$L,РПЗ!$AB:$AB,Справочно!$E41,РПЗ!$O:$O,ПП!$Y$14)</f>
        <v>0</v>
      </c>
      <c r="AA64" s="281">
        <f>COUNTIFS(РПЗ!$AB:$AB,Справочно!$E41,РПЗ!$O:$O,ПП!$AA$14)</f>
        <v>0</v>
      </c>
      <c r="AB64" s="436">
        <f>SUMIFS(РПЗ!$L:$L,РПЗ!$AB:$AB,Справочно!$E41,РПЗ!$O:$O,ПП!$AA$14)</f>
        <v>0</v>
      </c>
      <c r="AC64" s="429">
        <f t="shared" si="22"/>
        <v>0</v>
      </c>
      <c r="AD64" s="430">
        <f t="shared" si="23"/>
        <v>0</v>
      </c>
      <c r="AE64" s="449">
        <f>COUNTIFS(РПЗ!$AB:$AB,Справочно!$E41,РПЗ!$O:$O,ПП!$AE$14)</f>
        <v>0</v>
      </c>
      <c r="AF64" s="450">
        <f>SUMIFS(РПЗ!$L:$L,РПЗ!$AB:$AB,Справочно!$E41,РПЗ!$O:$O,ПП!$AE$14)</f>
        <v>0</v>
      </c>
      <c r="AG64" s="358">
        <f>COUNTIFS(РПЗ!$AB:$AB,Справочно!$E41,РПЗ!$O:$O,ПП!$AG$14)</f>
        <v>0</v>
      </c>
      <c r="AH64" s="450">
        <f>SUMIFS(РПЗ!$L:$L,РПЗ!$AB:$AB,Справочно!$E41,РПЗ!$O:$O,ПП!$AG$14)</f>
        <v>0</v>
      </c>
      <c r="AI64" s="358">
        <f>COUNTIFS(РПЗ!$AB:$AB,Справочно!$E41,РПЗ!$O:$O,ПП!$AI$14)</f>
        <v>0</v>
      </c>
      <c r="AJ64" s="451">
        <f>SUMIFS(РПЗ!$L:$L,РПЗ!$AB:$AB,Справочно!$E41,РПЗ!$O:$O,ПП!$AI$14)</f>
        <v>0</v>
      </c>
      <c r="AK64" s="441">
        <f t="shared" si="24"/>
        <v>0</v>
      </c>
      <c r="AL64" s="442">
        <f t="shared" si="25"/>
        <v>0</v>
      </c>
    </row>
    <row r="65" spans="1:38" ht="14.4" thickBot="1" x14ac:dyDescent="0.35">
      <c r="A65" s="132" t="str">
        <f>Справочно!E42</f>
        <v>ОАО "РТ-Биотехпром"</v>
      </c>
      <c r="B65" s="99">
        <f>COUNTIF(РПЗ!$AB:$AB,Справочно!$E42)</f>
        <v>0</v>
      </c>
      <c r="C65" s="120">
        <f t="shared" si="16"/>
        <v>0</v>
      </c>
      <c r="D65" s="195">
        <f>SUMIF(РПЗ!$AB:$AB,Справочно!$E42,РПЗ!$L:$L)</f>
        <v>0</v>
      </c>
      <c r="E65" s="120">
        <f t="shared" si="17"/>
        <v>0</v>
      </c>
      <c r="G65" s="286">
        <f>COUNTIFS(РПЗ!$AB:$AB,Справочно!$E42,РПЗ!$O:$O,ПП!$G$14)</f>
        <v>0</v>
      </c>
      <c r="H65" s="403">
        <f>SUMIFS(РПЗ!$L:$L,РПЗ!$AB:$AB,Справочно!$E42,РПЗ!$O:$O,ПП!$G$14)</f>
        <v>0</v>
      </c>
      <c r="I65" s="288">
        <f>COUNTIFS(РПЗ!$AB:$AB,Справочно!$E42,РПЗ!$O:$O,ПП!$I$14)</f>
        <v>0</v>
      </c>
      <c r="J65" s="403">
        <f>SUMIFS(РПЗ!$L:$L,РПЗ!$AB:$AB,Справочно!$E42,РПЗ!$O:$O,ПП!$I$14)</f>
        <v>0</v>
      </c>
      <c r="K65" s="288">
        <f>COUNTIFS(РПЗ!$AB:$AB,Справочно!$E42,РПЗ!$O:$O,ПП!$K$14)</f>
        <v>0</v>
      </c>
      <c r="L65" s="468">
        <f>SUMIFS(РПЗ!$L:$L,РПЗ!$AB:$AB,Справочно!$E42,РПЗ!$O:$O,ПП!$K$14)</f>
        <v>0</v>
      </c>
      <c r="M65" s="411">
        <f t="shared" si="18"/>
        <v>0</v>
      </c>
      <c r="N65" s="350">
        <f t="shared" si="19"/>
        <v>0</v>
      </c>
      <c r="O65" s="419">
        <f>COUNTIFS(РПЗ!$AB:$AB,Справочно!$E42,РПЗ!$O:$O,ПП!$O$14)</f>
        <v>0</v>
      </c>
      <c r="P65" s="420">
        <f>SUMIFS(РПЗ!$L:$L,РПЗ!$AB:$AB,Справочно!$E42,РПЗ!$O:$O,ПП!$O$14)</f>
        <v>0</v>
      </c>
      <c r="Q65" s="386">
        <f>COUNTIFS(РПЗ!$AB:$AB,Справочно!$E42,РПЗ!$O:$O,ПП!$Q$14)</f>
        <v>0</v>
      </c>
      <c r="R65" s="420">
        <f>SUMIFS(РПЗ!$L:$L,РПЗ!$AB:$AB,Справочно!$E42,РПЗ!$O:$O,ПП!$Q$14)</f>
        <v>0</v>
      </c>
      <c r="S65" s="386">
        <f>COUNTIFS(РПЗ!$AB:$AB,Справочно!$E42,РПЗ!$O:$O,ПП!$S$14)</f>
        <v>0</v>
      </c>
      <c r="T65" s="471">
        <f>SUMIFS(РПЗ!$L:$L,РПЗ!$AB:$AB,Справочно!$E42,РПЗ!$O:$O,ПП!$S$14)</f>
        <v>0</v>
      </c>
      <c r="U65" s="423">
        <f t="shared" si="20"/>
        <v>0</v>
      </c>
      <c r="V65" s="395">
        <f t="shared" si="26"/>
        <v>0</v>
      </c>
      <c r="W65" s="434">
        <f>COUNTIFS(РПЗ!$AB:$AB,Справочно!$E42,РПЗ!$O:$O,ПП!$W$14)</f>
        <v>0</v>
      </c>
      <c r="X65" s="435">
        <f>SUMIFS(РПЗ!$L:$L,РПЗ!$AB:$AB,Справочно!$E42,РПЗ!$O:$O,ПП!$W$14)</f>
        <v>0</v>
      </c>
      <c r="Y65" s="281">
        <f>COUNTIFS(РПЗ!$AB:$AB,Справочно!$E42,РПЗ!$O:$O,ПП!$Y$14)</f>
        <v>0</v>
      </c>
      <c r="Z65" s="435">
        <f>SUMIFS(РПЗ!$L:$L,РПЗ!$AB:$AB,Справочно!$E42,РПЗ!$O:$O,ПП!$Y$14)</f>
        <v>0</v>
      </c>
      <c r="AA65" s="281">
        <f>COUNTIFS(РПЗ!$AB:$AB,Справочно!$E42,РПЗ!$O:$O,ПП!$AA$14)</f>
        <v>0</v>
      </c>
      <c r="AB65" s="436">
        <f>SUMIFS(РПЗ!$L:$L,РПЗ!$AB:$AB,Справочно!$E42,РПЗ!$O:$O,ПП!$AA$14)</f>
        <v>0</v>
      </c>
      <c r="AC65" s="429">
        <f t="shared" si="22"/>
        <v>0</v>
      </c>
      <c r="AD65" s="430">
        <f t="shared" si="23"/>
        <v>0</v>
      </c>
      <c r="AE65" s="449">
        <f>COUNTIFS(РПЗ!$AB:$AB,Справочно!$E42,РПЗ!$O:$O,ПП!$AE$14)</f>
        <v>0</v>
      </c>
      <c r="AF65" s="450">
        <f>SUMIFS(РПЗ!$L:$L,РПЗ!$AB:$AB,Справочно!$E42,РПЗ!$O:$O,ПП!$AE$14)</f>
        <v>0</v>
      </c>
      <c r="AG65" s="358">
        <f>COUNTIFS(РПЗ!$AB:$AB,Справочно!$E42,РПЗ!$O:$O,ПП!$AG$14)</f>
        <v>0</v>
      </c>
      <c r="AH65" s="450">
        <f>SUMIFS(РПЗ!$L:$L,РПЗ!$AB:$AB,Справочно!$E42,РПЗ!$O:$O,ПП!$AG$14)</f>
        <v>0</v>
      </c>
      <c r="AI65" s="358">
        <f>COUNTIFS(РПЗ!$AB:$AB,Справочно!$E42,РПЗ!$O:$O,ПП!$AI$14)</f>
        <v>0</v>
      </c>
      <c r="AJ65" s="451">
        <f>SUMIFS(РПЗ!$L:$L,РПЗ!$AB:$AB,Справочно!$E42,РПЗ!$O:$O,ПП!$AI$14)</f>
        <v>0</v>
      </c>
      <c r="AK65" s="441">
        <f t="shared" si="24"/>
        <v>0</v>
      </c>
      <c r="AL65" s="442">
        <f t="shared" si="25"/>
        <v>0</v>
      </c>
    </row>
    <row r="66" spans="1:38" ht="14.4" thickBot="1" x14ac:dyDescent="0.35">
      <c r="A66" s="132" t="str">
        <f>Справочно!E43</f>
        <v>ОАО "РТ-Химкомпозит"</v>
      </c>
      <c r="B66" s="99">
        <f>COUNTIF(РПЗ!$AB:$AB,Справочно!$E43)</f>
        <v>0</v>
      </c>
      <c r="C66" s="120">
        <f t="shared" si="16"/>
        <v>0</v>
      </c>
      <c r="D66" s="195">
        <f>SUMIF(РПЗ!$AB:$AB,Справочно!$E43,РПЗ!$L:$L)</f>
        <v>0</v>
      </c>
      <c r="E66" s="120">
        <f t="shared" si="17"/>
        <v>0</v>
      </c>
      <c r="G66" s="286">
        <f>COUNTIFS(РПЗ!$AB:$AB,Справочно!$E43,РПЗ!$O:$O,ПП!$G$14)</f>
        <v>0</v>
      </c>
      <c r="H66" s="403">
        <f>SUMIFS(РПЗ!$L:$L,РПЗ!$AB:$AB,Справочно!$E43,РПЗ!$O:$O,ПП!$G$14)</f>
        <v>0</v>
      </c>
      <c r="I66" s="288">
        <f>COUNTIFS(РПЗ!$AB:$AB,Справочно!$E43,РПЗ!$O:$O,ПП!$I$14)</f>
        <v>0</v>
      </c>
      <c r="J66" s="403">
        <f>SUMIFS(РПЗ!$L:$L,РПЗ!$AB:$AB,Справочно!$E43,РПЗ!$O:$O,ПП!$I$14)</f>
        <v>0</v>
      </c>
      <c r="K66" s="288">
        <f>COUNTIFS(РПЗ!$AB:$AB,Справочно!$E43,РПЗ!$O:$O,ПП!$K$14)</f>
        <v>0</v>
      </c>
      <c r="L66" s="468">
        <f>SUMIFS(РПЗ!$L:$L,РПЗ!$AB:$AB,Справочно!$E43,РПЗ!$O:$O,ПП!$K$14)</f>
        <v>0</v>
      </c>
      <c r="M66" s="411">
        <f t="shared" si="18"/>
        <v>0</v>
      </c>
      <c r="N66" s="350">
        <f t="shared" si="19"/>
        <v>0</v>
      </c>
      <c r="O66" s="419">
        <f>COUNTIFS(РПЗ!$AB:$AB,Справочно!$E43,РПЗ!$O:$O,ПП!$O$14)</f>
        <v>0</v>
      </c>
      <c r="P66" s="420">
        <f>SUMIFS(РПЗ!$L:$L,РПЗ!$AB:$AB,Справочно!$E43,РПЗ!$O:$O,ПП!$O$14)</f>
        <v>0</v>
      </c>
      <c r="Q66" s="386">
        <f>COUNTIFS(РПЗ!$AB:$AB,Справочно!$E43,РПЗ!$O:$O,ПП!$Q$14)</f>
        <v>0</v>
      </c>
      <c r="R66" s="420">
        <f>SUMIFS(РПЗ!$L:$L,РПЗ!$AB:$AB,Справочно!$E43,РПЗ!$O:$O,ПП!$Q$14)</f>
        <v>0</v>
      </c>
      <c r="S66" s="386">
        <f>COUNTIFS(РПЗ!$AB:$AB,Справочно!$E43,РПЗ!$O:$O,ПП!$S$14)</f>
        <v>0</v>
      </c>
      <c r="T66" s="471">
        <f>SUMIFS(РПЗ!$L:$L,РПЗ!$AB:$AB,Справочно!$E43,РПЗ!$O:$O,ПП!$S$14)</f>
        <v>0</v>
      </c>
      <c r="U66" s="423">
        <f t="shared" si="20"/>
        <v>0</v>
      </c>
      <c r="V66" s="395">
        <f t="shared" si="26"/>
        <v>0</v>
      </c>
      <c r="W66" s="434">
        <f>COUNTIFS(РПЗ!$AB:$AB,Справочно!$E43,РПЗ!$O:$O,ПП!$W$14)</f>
        <v>0</v>
      </c>
      <c r="X66" s="435">
        <f>SUMIFS(РПЗ!$L:$L,РПЗ!$AB:$AB,Справочно!$E43,РПЗ!$O:$O,ПП!$W$14)</f>
        <v>0</v>
      </c>
      <c r="Y66" s="281">
        <f>COUNTIFS(РПЗ!$AB:$AB,Справочно!$E43,РПЗ!$O:$O,ПП!$Y$14)</f>
        <v>0</v>
      </c>
      <c r="Z66" s="435">
        <f>SUMIFS(РПЗ!$L:$L,РПЗ!$AB:$AB,Справочно!$E43,РПЗ!$O:$O,ПП!$Y$14)</f>
        <v>0</v>
      </c>
      <c r="AA66" s="281">
        <f>COUNTIFS(РПЗ!$AB:$AB,Справочно!$E43,РПЗ!$O:$O,ПП!$AA$14)</f>
        <v>0</v>
      </c>
      <c r="AB66" s="436">
        <f>SUMIFS(РПЗ!$L:$L,РПЗ!$AB:$AB,Справочно!$E43,РПЗ!$O:$O,ПП!$AA$14)</f>
        <v>0</v>
      </c>
      <c r="AC66" s="429">
        <f t="shared" si="22"/>
        <v>0</v>
      </c>
      <c r="AD66" s="430">
        <f t="shared" si="23"/>
        <v>0</v>
      </c>
      <c r="AE66" s="449">
        <f>COUNTIFS(РПЗ!$AB:$AB,Справочно!$E43,РПЗ!$O:$O,ПП!$AE$14)</f>
        <v>0</v>
      </c>
      <c r="AF66" s="450">
        <f>SUMIFS(РПЗ!$L:$L,РПЗ!$AB:$AB,Справочно!$E43,РПЗ!$O:$O,ПП!$AE$14)</f>
        <v>0</v>
      </c>
      <c r="AG66" s="358">
        <f>COUNTIFS(РПЗ!$AB:$AB,Справочно!$E43,РПЗ!$O:$O,ПП!$AG$14)</f>
        <v>0</v>
      </c>
      <c r="AH66" s="450">
        <f>SUMIFS(РПЗ!$L:$L,РПЗ!$AB:$AB,Справочно!$E43,РПЗ!$O:$O,ПП!$AG$14)</f>
        <v>0</v>
      </c>
      <c r="AI66" s="358">
        <f>COUNTIFS(РПЗ!$AB:$AB,Справочно!$E43,РПЗ!$O:$O,ПП!$AI$14)</f>
        <v>0</v>
      </c>
      <c r="AJ66" s="451">
        <f>SUMIFS(РПЗ!$L:$L,РПЗ!$AB:$AB,Справочно!$E43,РПЗ!$O:$O,ПП!$AI$14)</f>
        <v>0</v>
      </c>
      <c r="AK66" s="441">
        <f t="shared" si="24"/>
        <v>0</v>
      </c>
      <c r="AL66" s="442">
        <f t="shared" si="25"/>
        <v>0</v>
      </c>
    </row>
    <row r="67" spans="1:38" ht="14.4" thickBot="1" x14ac:dyDescent="0.35">
      <c r="A67" s="132" t="str">
        <f>Справочно!E44</f>
        <v>АО "Технодинамика"</v>
      </c>
      <c r="B67" s="99">
        <f>COUNTIF(РПЗ!$AB:$AB,Справочно!$E44)</f>
        <v>0</v>
      </c>
      <c r="C67" s="120">
        <f t="shared" si="16"/>
        <v>0</v>
      </c>
      <c r="D67" s="195">
        <f>SUMIF(РПЗ!$AB:$AB,Справочно!$E44,РПЗ!$L:$L)</f>
        <v>0</v>
      </c>
      <c r="E67" s="120">
        <f t="shared" si="17"/>
        <v>0</v>
      </c>
      <c r="G67" s="286">
        <f>COUNTIFS(РПЗ!$AB:$AB,Справочно!$E44,РПЗ!$O:$O,ПП!$G$14)</f>
        <v>0</v>
      </c>
      <c r="H67" s="403">
        <f>SUMIFS(РПЗ!$L:$L,РПЗ!$AB:$AB,Справочно!$E44,РПЗ!$O:$O,ПП!$G$14)</f>
        <v>0</v>
      </c>
      <c r="I67" s="288">
        <f>COUNTIFS(РПЗ!$AB:$AB,Справочно!$E44,РПЗ!$O:$O,ПП!$I$14)</f>
        <v>0</v>
      </c>
      <c r="J67" s="403">
        <f>SUMIFS(РПЗ!$L:$L,РПЗ!$AB:$AB,Справочно!$E44,РПЗ!$O:$O,ПП!$I$14)</f>
        <v>0</v>
      </c>
      <c r="K67" s="288">
        <f>COUNTIFS(РПЗ!$AB:$AB,Справочно!$E44,РПЗ!$O:$O,ПП!$K$14)</f>
        <v>0</v>
      </c>
      <c r="L67" s="468">
        <f>SUMIFS(РПЗ!$L:$L,РПЗ!$AB:$AB,Справочно!$E44,РПЗ!$O:$O,ПП!$K$14)</f>
        <v>0</v>
      </c>
      <c r="M67" s="411">
        <f t="shared" si="18"/>
        <v>0</v>
      </c>
      <c r="N67" s="350">
        <f t="shared" si="19"/>
        <v>0</v>
      </c>
      <c r="O67" s="419">
        <f>COUNTIFS(РПЗ!$AB:$AB,Справочно!$E44,РПЗ!$O:$O,ПП!$O$14)</f>
        <v>0</v>
      </c>
      <c r="P67" s="420">
        <f>SUMIFS(РПЗ!$L:$L,РПЗ!$AB:$AB,Справочно!$E44,РПЗ!$O:$O,ПП!$O$14)</f>
        <v>0</v>
      </c>
      <c r="Q67" s="386">
        <f>COUNTIFS(РПЗ!$AB:$AB,Справочно!$E44,РПЗ!$O:$O,ПП!$Q$14)</f>
        <v>0</v>
      </c>
      <c r="R67" s="420">
        <f>SUMIFS(РПЗ!$L:$L,РПЗ!$AB:$AB,Справочно!$E44,РПЗ!$O:$O,ПП!$Q$14)</f>
        <v>0</v>
      </c>
      <c r="S67" s="386">
        <f>COUNTIFS(РПЗ!$AB:$AB,Справочно!$E44,РПЗ!$O:$O,ПП!$S$14)</f>
        <v>0</v>
      </c>
      <c r="T67" s="471">
        <f>SUMIFS(РПЗ!$L:$L,РПЗ!$AB:$AB,Справочно!$E44,РПЗ!$O:$O,ПП!$S$14)</f>
        <v>0</v>
      </c>
      <c r="U67" s="423">
        <f t="shared" si="20"/>
        <v>0</v>
      </c>
      <c r="V67" s="395">
        <f t="shared" si="26"/>
        <v>0</v>
      </c>
      <c r="W67" s="434">
        <f>COUNTIFS(РПЗ!$AB:$AB,Справочно!$E44,РПЗ!$O:$O,ПП!$W$14)</f>
        <v>0</v>
      </c>
      <c r="X67" s="435">
        <f>SUMIFS(РПЗ!$L:$L,РПЗ!$AB:$AB,Справочно!$E44,РПЗ!$O:$O,ПП!$W$14)</f>
        <v>0</v>
      </c>
      <c r="Y67" s="281">
        <f>COUNTIFS(РПЗ!$AB:$AB,Справочно!$E44,РПЗ!$O:$O,ПП!$Y$14)</f>
        <v>0</v>
      </c>
      <c r="Z67" s="435">
        <f>SUMIFS(РПЗ!$L:$L,РПЗ!$AB:$AB,Справочно!$E44,РПЗ!$O:$O,ПП!$Y$14)</f>
        <v>0</v>
      </c>
      <c r="AA67" s="281">
        <f>COUNTIFS(РПЗ!$AB:$AB,Справочно!$E44,РПЗ!$O:$O,ПП!$AA$14)</f>
        <v>0</v>
      </c>
      <c r="AB67" s="436">
        <f>SUMIFS(РПЗ!$L:$L,РПЗ!$AB:$AB,Справочно!$E44,РПЗ!$O:$O,ПП!$AA$14)</f>
        <v>0</v>
      </c>
      <c r="AC67" s="429">
        <f t="shared" si="22"/>
        <v>0</v>
      </c>
      <c r="AD67" s="430">
        <f t="shared" si="23"/>
        <v>0</v>
      </c>
      <c r="AE67" s="449">
        <f>COUNTIFS(РПЗ!$AB:$AB,Справочно!$E44,РПЗ!$O:$O,ПП!$AE$14)</f>
        <v>0</v>
      </c>
      <c r="AF67" s="450">
        <f>SUMIFS(РПЗ!$L:$L,РПЗ!$AB:$AB,Справочно!$E44,РПЗ!$O:$O,ПП!$AE$14)</f>
        <v>0</v>
      </c>
      <c r="AG67" s="358">
        <f>COUNTIFS(РПЗ!$AB:$AB,Справочно!$E44,РПЗ!$O:$O,ПП!$AG$14)</f>
        <v>0</v>
      </c>
      <c r="AH67" s="450">
        <f>SUMIFS(РПЗ!$L:$L,РПЗ!$AB:$AB,Справочно!$E44,РПЗ!$O:$O,ПП!$AG$14)</f>
        <v>0</v>
      </c>
      <c r="AI67" s="358">
        <f>COUNTIFS(РПЗ!$AB:$AB,Справочно!$E44,РПЗ!$O:$O,ПП!$AI$14)</f>
        <v>0</v>
      </c>
      <c r="AJ67" s="451">
        <f>SUMIFS(РПЗ!$L:$L,РПЗ!$AB:$AB,Справочно!$E44,РПЗ!$O:$O,ПП!$AI$14)</f>
        <v>0</v>
      </c>
      <c r="AK67" s="441">
        <f t="shared" si="24"/>
        <v>0</v>
      </c>
      <c r="AL67" s="442">
        <f t="shared" si="25"/>
        <v>0</v>
      </c>
    </row>
    <row r="68" spans="1:38" ht="14.4" thickBot="1" x14ac:dyDescent="0.35">
      <c r="A68" s="133" t="str">
        <f>Справочно!E45</f>
        <v>ОАО "Швабе"</v>
      </c>
      <c r="B68" s="99">
        <f>COUNTIF(РПЗ!$AB:$AB,Справочно!$E45)</f>
        <v>0</v>
      </c>
      <c r="C68" s="508">
        <f t="shared" si="16"/>
        <v>0</v>
      </c>
      <c r="D68" s="195">
        <f>SUMIF(РПЗ!$AB:$AB,Справочно!$E45,РПЗ!$L:$L)</f>
        <v>0</v>
      </c>
      <c r="E68" s="508">
        <f t="shared" si="17"/>
        <v>0</v>
      </c>
      <c r="G68" s="404">
        <f>COUNTIFS(РПЗ!$AB:$AB,Справочно!$E45,РПЗ!$O:$O,ПП!$G$14)</f>
        <v>0</v>
      </c>
      <c r="H68" s="405">
        <f>SUMIFS(РПЗ!$L:$L,РПЗ!$AB:$AB,Справочно!$E45,РПЗ!$O:$O,ПП!$G$14)</f>
        <v>0</v>
      </c>
      <c r="I68" s="334">
        <f>COUNTIFS(РПЗ!$AB:$AB,Справочно!$E45,РПЗ!$O:$O,ПП!$I$14)</f>
        <v>0</v>
      </c>
      <c r="J68" s="405">
        <f>SUMIFS(РПЗ!$L:$L,РПЗ!$AB:$AB,Справочно!$E45,РПЗ!$O:$O,ПП!$I$14)</f>
        <v>0</v>
      </c>
      <c r="K68" s="334">
        <f>COUNTIFS(РПЗ!$AB:$AB,Справочно!$E45,РПЗ!$O:$O,ПП!$K$14)</f>
        <v>0</v>
      </c>
      <c r="L68" s="469">
        <f>SUMIFS(РПЗ!$L:$L,РПЗ!$AB:$AB,Справочно!$E45,РПЗ!$O:$O,ПП!$K$14)</f>
        <v>0</v>
      </c>
      <c r="M68" s="411">
        <f t="shared" si="18"/>
        <v>0</v>
      </c>
      <c r="N68" s="350">
        <f t="shared" si="19"/>
        <v>0</v>
      </c>
      <c r="O68" s="421">
        <f>COUNTIFS(РПЗ!$AB:$AB,Справочно!$E45,РПЗ!$O:$O,ПП!$O$14)</f>
        <v>0</v>
      </c>
      <c r="P68" s="422">
        <f>SUMIFS(РПЗ!$L:$L,РПЗ!$AB:$AB,Справочно!$E45,РПЗ!$O:$O,ПП!$O$14)</f>
        <v>0</v>
      </c>
      <c r="Q68" s="387">
        <f>COUNTIFS(РПЗ!$AB:$AB,Справочно!$E45,РПЗ!$O:$O,ПП!$Q$14)</f>
        <v>0</v>
      </c>
      <c r="R68" s="422">
        <f>SUMIFS(РПЗ!$L:$L,РПЗ!$AB:$AB,Справочно!$E45,РПЗ!$O:$O,ПП!$Q$14)</f>
        <v>0</v>
      </c>
      <c r="S68" s="387">
        <f>COUNTIFS(РПЗ!$AB:$AB,Справочно!$E45,РПЗ!$O:$O,ПП!$S$14)</f>
        <v>0</v>
      </c>
      <c r="T68" s="472">
        <f>SUMIFS(РПЗ!$L:$L,РПЗ!$AB:$AB,Справочно!$E45,РПЗ!$O:$O,ПП!$S$14)</f>
        <v>0</v>
      </c>
      <c r="U68" s="423">
        <f t="shared" si="20"/>
        <v>0</v>
      </c>
      <c r="V68" s="395">
        <f t="shared" si="26"/>
        <v>0</v>
      </c>
      <c r="W68" s="437">
        <f>COUNTIFS(РПЗ!$AB:$AB,Справочно!$E45,РПЗ!$O:$O,ПП!$W$14)</f>
        <v>0</v>
      </c>
      <c r="X68" s="438">
        <f>SUMIFS(РПЗ!$L:$L,РПЗ!$AB:$AB,Справочно!$E45,РПЗ!$O:$O,ПП!$W$14)</f>
        <v>0</v>
      </c>
      <c r="Y68" s="380">
        <f>COUNTIFS(РПЗ!$AB:$AB,Справочно!$E45,РПЗ!$O:$O,ПП!$Y$14)</f>
        <v>0</v>
      </c>
      <c r="Z68" s="438">
        <f>SUMIFS(РПЗ!$L:$L,РПЗ!$AB:$AB,Справочно!$E45,РПЗ!$O:$O,ПП!$Y$14)</f>
        <v>0</v>
      </c>
      <c r="AA68" s="380">
        <f>COUNTIFS(РПЗ!$AB:$AB,Справочно!$E45,РПЗ!$O:$O,ПП!$AA$14)</f>
        <v>0</v>
      </c>
      <c r="AB68" s="439">
        <f>SUMIFS(РПЗ!$L:$L,РПЗ!$AB:$AB,Справочно!$E45,РПЗ!$O:$O,ПП!$AA$14)</f>
        <v>0</v>
      </c>
      <c r="AC68" s="429">
        <f t="shared" si="22"/>
        <v>0</v>
      </c>
      <c r="AD68" s="430">
        <f t="shared" si="23"/>
        <v>0</v>
      </c>
      <c r="AE68" s="446">
        <f>COUNTIFS(РПЗ!$AB:$AB,Справочно!$E45,РПЗ!$O:$O,ПП!$AE$14)</f>
        <v>0</v>
      </c>
      <c r="AF68" s="447">
        <f>SUMIFS(РПЗ!$L:$L,РПЗ!$AB:$AB,Справочно!$E45,РПЗ!$O:$O,ПП!$AE$14)</f>
        <v>0</v>
      </c>
      <c r="AG68" s="359">
        <f>COUNTIFS(РПЗ!$AB:$AB,Справочно!$E45,РПЗ!$O:$O,ПП!$AG$14)</f>
        <v>0</v>
      </c>
      <c r="AH68" s="447">
        <f>SUMIFS(РПЗ!$L:$L,РПЗ!$AB:$AB,Справочно!$E45,РПЗ!$O:$O,ПП!$AG$14)</f>
        <v>0</v>
      </c>
      <c r="AI68" s="359">
        <f>COUNTIFS(РПЗ!$AB:$AB,Справочно!$E45,РПЗ!$O:$O,ПП!$AI$14)</f>
        <v>0</v>
      </c>
      <c r="AJ68" s="448">
        <f>SUMIFS(РПЗ!$L:$L,РПЗ!$AB:$AB,Справочно!$E45,РПЗ!$O:$O,ПП!$AI$14)</f>
        <v>0</v>
      </c>
      <c r="AK68" s="441">
        <f t="shared" si="24"/>
        <v>0</v>
      </c>
      <c r="AL68" s="442">
        <f t="shared" si="25"/>
        <v>0</v>
      </c>
    </row>
    <row r="69" spans="1:38" ht="14.4" thickBot="1" x14ac:dyDescent="0.35">
      <c r="A69" s="100" t="s">
        <v>465</v>
      </c>
      <c r="B69" s="125">
        <f>SUM(B44:B56)</f>
        <v>4</v>
      </c>
      <c r="C69" s="509">
        <f t="shared" si="16"/>
        <v>6.6666666666666666E-2</v>
      </c>
      <c r="D69" s="196">
        <f>SUM(D44:D56)</f>
        <v>12231000</v>
      </c>
      <c r="E69" s="509">
        <f t="shared" si="17"/>
        <v>0.14660620269351901</v>
      </c>
      <c r="G69" s="125">
        <f t="shared" ref="G69:AL69" si="27">SUM(G44:G56)</f>
        <v>0</v>
      </c>
      <c r="H69" s="426">
        <f t="shared" si="27"/>
        <v>0</v>
      </c>
      <c r="I69" s="273">
        <f t="shared" si="27"/>
        <v>0</v>
      </c>
      <c r="J69" s="426">
        <f t="shared" si="27"/>
        <v>0</v>
      </c>
      <c r="K69" s="273">
        <f t="shared" si="27"/>
        <v>0</v>
      </c>
      <c r="L69" s="427">
        <f t="shared" si="27"/>
        <v>0</v>
      </c>
      <c r="M69" s="354">
        <f t="shared" si="27"/>
        <v>0</v>
      </c>
      <c r="N69" s="210">
        <f t="shared" si="27"/>
        <v>0</v>
      </c>
      <c r="O69" s="125">
        <f t="shared" si="27"/>
        <v>1</v>
      </c>
      <c r="P69" s="426">
        <f t="shared" si="27"/>
        <v>5200000</v>
      </c>
      <c r="Q69" s="273">
        <f t="shared" si="27"/>
        <v>1</v>
      </c>
      <c r="R69" s="426">
        <f t="shared" si="27"/>
        <v>4300000</v>
      </c>
      <c r="S69" s="273">
        <f t="shared" si="27"/>
        <v>0</v>
      </c>
      <c r="T69" s="427">
        <f t="shared" si="27"/>
        <v>0</v>
      </c>
      <c r="U69" s="354">
        <f t="shared" si="27"/>
        <v>2</v>
      </c>
      <c r="V69" s="210">
        <f t="shared" si="27"/>
        <v>9500000</v>
      </c>
      <c r="W69" s="125">
        <f t="shared" si="27"/>
        <v>0</v>
      </c>
      <c r="X69" s="196">
        <f t="shared" si="27"/>
        <v>0</v>
      </c>
      <c r="Y69" s="125">
        <f t="shared" si="27"/>
        <v>1</v>
      </c>
      <c r="Z69" s="196">
        <f t="shared" si="27"/>
        <v>546000</v>
      </c>
      <c r="AA69" s="125">
        <f t="shared" si="27"/>
        <v>0</v>
      </c>
      <c r="AB69" s="416">
        <f t="shared" si="27"/>
        <v>0</v>
      </c>
      <c r="AC69" s="354">
        <f t="shared" si="27"/>
        <v>1</v>
      </c>
      <c r="AD69" s="210">
        <f t="shared" si="27"/>
        <v>546000</v>
      </c>
      <c r="AE69" s="125">
        <f t="shared" si="27"/>
        <v>0</v>
      </c>
      <c r="AF69" s="426">
        <f t="shared" si="27"/>
        <v>0</v>
      </c>
      <c r="AG69" s="273">
        <f t="shared" si="27"/>
        <v>0</v>
      </c>
      <c r="AH69" s="426">
        <f t="shared" si="27"/>
        <v>0</v>
      </c>
      <c r="AI69" s="273">
        <f t="shared" si="27"/>
        <v>0</v>
      </c>
      <c r="AJ69" s="427">
        <f t="shared" si="27"/>
        <v>0</v>
      </c>
      <c r="AK69" s="354">
        <f t="shared" si="27"/>
        <v>0</v>
      </c>
      <c r="AL69" s="210">
        <f t="shared" si="27"/>
        <v>0</v>
      </c>
    </row>
    <row r="70" spans="1:38" x14ac:dyDescent="0.3">
      <c r="G70" s="172"/>
      <c r="H70" s="173"/>
      <c r="I70" s="173"/>
      <c r="J70" s="173"/>
      <c r="K70" s="173"/>
      <c r="L70" s="173"/>
      <c r="M70" s="173"/>
      <c r="N70" s="275"/>
      <c r="O70" s="172"/>
      <c r="P70" s="173"/>
      <c r="Q70" s="173"/>
      <c r="R70" s="173"/>
      <c r="S70" s="173"/>
      <c r="T70" s="173"/>
      <c r="U70" s="173"/>
      <c r="V70" s="275"/>
      <c r="W70" s="172"/>
      <c r="X70" s="173"/>
      <c r="Y70" s="173"/>
      <c r="Z70" s="173"/>
      <c r="AA70" s="173"/>
      <c r="AB70" s="173"/>
      <c r="AC70" s="173"/>
      <c r="AD70" s="275"/>
      <c r="AE70" s="172"/>
      <c r="AF70" s="173"/>
      <c r="AG70" s="173"/>
      <c r="AH70" s="173"/>
      <c r="AI70" s="173"/>
      <c r="AJ70" s="173"/>
      <c r="AK70" s="173"/>
      <c r="AL70" s="275"/>
    </row>
    <row r="71" spans="1:38" ht="25.5" customHeight="1" thickBot="1" x14ac:dyDescent="0.35">
      <c r="A71" s="784" t="s">
        <v>470</v>
      </c>
      <c r="B71" s="784"/>
      <c r="C71" s="784"/>
      <c r="D71" s="784"/>
      <c r="E71" s="784"/>
      <c r="G71" s="172"/>
      <c r="H71" s="173"/>
      <c r="I71" s="173"/>
      <c r="J71" s="173"/>
      <c r="K71" s="173"/>
      <c r="L71" s="173"/>
      <c r="M71" s="173"/>
      <c r="N71" s="275"/>
      <c r="O71" s="172"/>
      <c r="P71" s="173"/>
      <c r="Q71" s="173"/>
      <c r="R71" s="173"/>
      <c r="S71" s="173"/>
      <c r="T71" s="173"/>
      <c r="U71" s="173"/>
      <c r="V71" s="275"/>
      <c r="W71" s="172"/>
      <c r="X71" s="173"/>
      <c r="Y71" s="173"/>
      <c r="Z71" s="173"/>
      <c r="AA71" s="173"/>
      <c r="AB71" s="173"/>
      <c r="AC71" s="173"/>
      <c r="AD71" s="275"/>
      <c r="AE71" s="172"/>
      <c r="AF71" s="173"/>
      <c r="AG71" s="173"/>
      <c r="AH71" s="173"/>
      <c r="AI71" s="173"/>
      <c r="AJ71" s="173"/>
      <c r="AK71" s="173"/>
      <c r="AL71" s="275"/>
    </row>
    <row r="72" spans="1:38" ht="28.2" thickBot="1" x14ac:dyDescent="0.35">
      <c r="A72" s="78" t="s">
        <v>468</v>
      </c>
      <c r="B72" s="79" t="s">
        <v>547</v>
      </c>
      <c r="C72" s="80" t="s">
        <v>463</v>
      </c>
      <c r="D72" s="81" t="s">
        <v>546</v>
      </c>
      <c r="E72" s="80" t="s">
        <v>466</v>
      </c>
      <c r="G72" s="79" t="s">
        <v>547</v>
      </c>
      <c r="H72" s="83" t="s">
        <v>546</v>
      </c>
      <c r="I72" s="83" t="s">
        <v>547</v>
      </c>
      <c r="J72" s="83" t="s">
        <v>546</v>
      </c>
      <c r="K72" s="83" t="s">
        <v>547</v>
      </c>
      <c r="L72" s="274" t="s">
        <v>546</v>
      </c>
      <c r="M72" s="153" t="s">
        <v>547</v>
      </c>
      <c r="N72" s="153" t="s">
        <v>546</v>
      </c>
      <c r="O72" s="79" t="s">
        <v>547</v>
      </c>
      <c r="P72" s="83" t="s">
        <v>546</v>
      </c>
      <c r="Q72" s="83" t="s">
        <v>547</v>
      </c>
      <c r="R72" s="83" t="s">
        <v>546</v>
      </c>
      <c r="S72" s="83" t="s">
        <v>547</v>
      </c>
      <c r="T72" s="274" t="s">
        <v>546</v>
      </c>
      <c r="U72" s="153" t="s">
        <v>547</v>
      </c>
      <c r="V72" s="153" t="s">
        <v>546</v>
      </c>
      <c r="W72" s="79" t="s">
        <v>547</v>
      </c>
      <c r="X72" s="83" t="s">
        <v>546</v>
      </c>
      <c r="Y72" s="83" t="s">
        <v>547</v>
      </c>
      <c r="Z72" s="83" t="s">
        <v>546</v>
      </c>
      <c r="AA72" s="83" t="s">
        <v>547</v>
      </c>
      <c r="AB72" s="274" t="s">
        <v>546</v>
      </c>
      <c r="AC72" s="153" t="s">
        <v>547</v>
      </c>
      <c r="AD72" s="153" t="s">
        <v>546</v>
      </c>
      <c r="AE72" s="79" t="s">
        <v>547</v>
      </c>
      <c r="AF72" s="83" t="s">
        <v>546</v>
      </c>
      <c r="AG72" s="83" t="s">
        <v>547</v>
      </c>
      <c r="AH72" s="83" t="s">
        <v>546</v>
      </c>
      <c r="AI72" s="83" t="s">
        <v>547</v>
      </c>
      <c r="AJ72" s="274" t="s">
        <v>546</v>
      </c>
      <c r="AK72" s="153" t="s">
        <v>547</v>
      </c>
      <c r="AL72" s="153" t="s">
        <v>546</v>
      </c>
    </row>
    <row r="73" spans="1:38" ht="14.4" thickBot="1" x14ac:dyDescent="0.35">
      <c r="A73" s="127" t="s">
        <v>469</v>
      </c>
      <c r="B73" s="99">
        <f>COUNTIF(РПЗ!$R:$R,Справочно!$E16)</f>
        <v>46</v>
      </c>
      <c r="C73" s="129">
        <f>B73/$B$13</f>
        <v>0.76666666666666672</v>
      </c>
      <c r="D73" s="195">
        <f>SUMIF(РПЗ!$R:$R,Справочно!$E16,РПЗ!$L:$L)</f>
        <v>54829948</v>
      </c>
      <c r="E73" s="129">
        <f>D73/$D$13</f>
        <v>0.65721612870273138</v>
      </c>
      <c r="G73" s="401">
        <f>COUNTIFS(РПЗ!$R:$R,Справочно!$E16,РПЗ!$O:$O,ПП!$G$14)</f>
        <v>1</v>
      </c>
      <c r="H73" s="402">
        <f>SUMIFS(РПЗ!$L:$L,РПЗ!$R:$R,Справочно!$E16,РПЗ!$O:$O,ПП!$G$14)</f>
        <v>1779800</v>
      </c>
      <c r="I73" s="326">
        <f>COUNTIFS(РПЗ!$R:$R,Справочно!$E16,РПЗ!$O:$O,ПП!$I$14)</f>
        <v>0</v>
      </c>
      <c r="J73" s="402">
        <f>SUMIFS(РПЗ!$L:$L,РПЗ!$R:$R,Справочно!$E16,РПЗ!$O:$O,ПП!$I$14)</f>
        <v>0</v>
      </c>
      <c r="K73" s="326">
        <f>COUNTIFS(РПЗ!$R:$R,Справочно!$E16,РПЗ!$O:$O,ПП!$K$14)</f>
        <v>0</v>
      </c>
      <c r="L73" s="414">
        <f>SUMIFS(РПЗ!$L:$L,РПЗ!$R:$R,Справочно!$E16,РПЗ!$O:$O,ПП!$K$14)</f>
        <v>0</v>
      </c>
      <c r="M73" s="411">
        <f>SUM($G73,$I73,$K73)</f>
        <v>1</v>
      </c>
      <c r="N73" s="350">
        <f>SUM($H73,$J73,$L73)</f>
        <v>1779800</v>
      </c>
      <c r="O73" s="417">
        <f>COUNTIFS(РПЗ!$R:$R,Справочно!$E16,РПЗ!$O:$O,ПП!$G$14)</f>
        <v>1</v>
      </c>
      <c r="P73" s="418">
        <f>SUMIFS(РПЗ!$L:$L,РПЗ!$R:$R,Справочно!$E16,РПЗ!$O:$O,ПП!$G$14)</f>
        <v>1779800</v>
      </c>
      <c r="Q73" s="297">
        <f>COUNTIFS(РПЗ!$R:$R,Справочно!$E16,РПЗ!$O:$O,ПП!$I$14)</f>
        <v>0</v>
      </c>
      <c r="R73" s="418">
        <f>SUMIFS(РПЗ!$L:$L,РПЗ!$R:$R,Справочно!$E16,РПЗ!$O:$O,ПП!$I$14)</f>
        <v>0</v>
      </c>
      <c r="S73" s="297">
        <f>COUNTIFS(РПЗ!$R:$R,Справочно!$E16,РПЗ!$O:$O,ПП!$K$14)</f>
        <v>0</v>
      </c>
      <c r="T73" s="424">
        <f>SUMIFS(РПЗ!$L:$L,РПЗ!$R:$R,Справочно!$E16,РПЗ!$O:$O,ПП!$K$14)</f>
        <v>0</v>
      </c>
      <c r="U73" s="423">
        <f>SUM($G73,$I73,$K73)</f>
        <v>1</v>
      </c>
      <c r="V73" s="395">
        <f>SUM($H73,$J73,$L73)</f>
        <v>1779800</v>
      </c>
      <c r="W73" s="431">
        <f>COUNTIFS(РПЗ!$R:$R,Справочно!$E16,РПЗ!$O:$O,ПП!$G$14)</f>
        <v>1</v>
      </c>
      <c r="X73" s="432">
        <f>SUMIFS(РПЗ!$L:$L,РПЗ!$R:$R,Справочно!$E16,РПЗ!$O:$O,ПП!$G$14)</f>
        <v>1779800</v>
      </c>
      <c r="Y73" s="379">
        <f>COUNTIFS(РПЗ!$R:$R,Справочно!$E16,РПЗ!$O:$O,ПП!$I$14)</f>
        <v>0</v>
      </c>
      <c r="Z73" s="432">
        <f>SUMIFS(РПЗ!$L:$L,РПЗ!$R:$R,Справочно!$E16,РПЗ!$O:$O,ПП!$I$14)</f>
        <v>0</v>
      </c>
      <c r="AA73" s="379">
        <f>COUNTIFS(РПЗ!$R:$R,Справочно!$E16,РПЗ!$O:$O,ПП!$K$14)</f>
        <v>0</v>
      </c>
      <c r="AB73" s="433">
        <f>SUMIFS(РПЗ!$L:$L,РПЗ!$R:$R,Справочно!$E16,РПЗ!$O:$O,ПП!$K$14)</f>
        <v>0</v>
      </c>
      <c r="AC73" s="429">
        <f>SUM($G73,$I73,$K73)</f>
        <v>1</v>
      </c>
      <c r="AD73" s="374">
        <f>SUM($H73,$J73,$L73)</f>
        <v>1779800</v>
      </c>
      <c r="AE73" s="443">
        <f>COUNTIFS(РПЗ!$R:$R,Справочно!$E16,РПЗ!$O:$O,ПП!$G$14)</f>
        <v>1</v>
      </c>
      <c r="AF73" s="444">
        <f>SUMIFS(РПЗ!$L:$L,РПЗ!$R:$R,Справочно!$E16,РПЗ!$O:$O,ПП!$G$14)</f>
        <v>1779800</v>
      </c>
      <c r="AG73" s="357">
        <f>COUNTIFS(РПЗ!$R:$R,Справочно!$E16,РПЗ!$O:$O,ПП!$I$14)</f>
        <v>0</v>
      </c>
      <c r="AH73" s="444">
        <f>SUMIFS(РПЗ!$L:$L,РПЗ!$R:$R,Справочно!$E16,РПЗ!$O:$O,ПП!$I$14)</f>
        <v>0</v>
      </c>
      <c r="AI73" s="357">
        <f>COUNTIFS(РПЗ!$R:$R,Справочно!$E16,РПЗ!$O:$O,ПП!$K$14)</f>
        <v>0</v>
      </c>
      <c r="AJ73" s="445">
        <f>SUMIFS(РПЗ!$L:$L,РПЗ!$R:$R,Справочно!$E16,РПЗ!$O:$O,ПП!$K$14)</f>
        <v>0</v>
      </c>
      <c r="AK73" s="441">
        <f>SUM($G73,$I73,$K73)</f>
        <v>1</v>
      </c>
      <c r="AL73" s="367">
        <f>SUM($H73,$J73,$L73)</f>
        <v>1779800</v>
      </c>
    </row>
    <row r="74" spans="1:38" ht="14.4" thickBot="1" x14ac:dyDescent="0.35">
      <c r="A74" s="128" t="s">
        <v>471</v>
      </c>
      <c r="B74" s="126">
        <f>COUNTIF(РПЗ!$R:$R,Справочно!$E17)</f>
        <v>12</v>
      </c>
      <c r="C74" s="130">
        <f>B74/$B$13</f>
        <v>0.2</v>
      </c>
      <c r="D74" s="195">
        <f>SUMIF(РПЗ!$R:$R,Справочно!$E17,РПЗ!$L:$L)</f>
        <v>25097627.199999999</v>
      </c>
      <c r="E74" s="120">
        <f>D74/$D$13</f>
        <v>0.30083131554325693</v>
      </c>
      <c r="G74" s="404">
        <f>COUNTIFS(РПЗ!$R:$R,Справочно!$E17,РПЗ!$O:$O,ПП!$G$14)</f>
        <v>1</v>
      </c>
      <c r="H74" s="405">
        <f>SUMIFS(РПЗ!$L:$L,РПЗ!$R:$R,Справочно!$E17,РПЗ!$O:$O,ПП!$G$14)</f>
        <v>16100000</v>
      </c>
      <c r="I74" s="334">
        <f>COUNTIFS(РПЗ!$R:$R,Справочно!$E17,РПЗ!$O:$O,ПП!$I$14)</f>
        <v>1</v>
      </c>
      <c r="J74" s="405">
        <f>SUMIFS(РПЗ!$L:$L,РПЗ!$R:$R,Справочно!$E17,РПЗ!$O:$O,ПП!$I$14)</f>
        <v>835800.2</v>
      </c>
      <c r="K74" s="334">
        <f>COUNTIFS(РПЗ!$R:$R,Справочно!$E17,РПЗ!$O:$O,ПП!$K$14)</f>
        <v>0</v>
      </c>
      <c r="L74" s="415">
        <f>SUMIFS(РПЗ!$L:$L,РПЗ!$R:$R,Справочно!$E17,РПЗ!$O:$O,ПП!$K$14)</f>
        <v>0</v>
      </c>
      <c r="M74" s="411">
        <f>SUM($G74,$I74,$K74)</f>
        <v>2</v>
      </c>
      <c r="N74" s="350">
        <f>SUM($H74,$J74,$L74)</f>
        <v>16935800.199999999</v>
      </c>
      <c r="O74" s="421">
        <f>COUNTIFS(РПЗ!$R:$R,Справочно!$E17,РПЗ!$O:$O,ПП!$G$14)</f>
        <v>1</v>
      </c>
      <c r="P74" s="422">
        <f>SUMIFS(РПЗ!$L:$L,РПЗ!$R:$R,Справочно!$E17,РПЗ!$O:$O,ПП!$G$14)</f>
        <v>16100000</v>
      </c>
      <c r="Q74" s="387">
        <f>COUNTIFS(РПЗ!$R:$R,Справочно!$E17,РПЗ!$O:$O,ПП!$I$14)</f>
        <v>1</v>
      </c>
      <c r="R74" s="422">
        <f>SUMIFS(РПЗ!$L:$L,РПЗ!$R:$R,Справочно!$E17,РПЗ!$O:$O,ПП!$I$14)</f>
        <v>835800.2</v>
      </c>
      <c r="S74" s="387">
        <f>COUNTIFS(РПЗ!$R:$R,Справочно!$E17,РПЗ!$O:$O,ПП!$K$14)</f>
        <v>0</v>
      </c>
      <c r="T74" s="425">
        <f>SUMIFS(РПЗ!$L:$L,РПЗ!$R:$R,Справочно!$E17,РПЗ!$O:$O,ПП!$K$14)</f>
        <v>0</v>
      </c>
      <c r="U74" s="423">
        <f>SUM($G74,$I74,$K74)</f>
        <v>2</v>
      </c>
      <c r="V74" s="395">
        <f>SUM($H74,$J74,$L74)</f>
        <v>16935800.199999999</v>
      </c>
      <c r="W74" s="437">
        <f>COUNTIFS(РПЗ!$R:$R,Справочно!$E17,РПЗ!$O:$O,ПП!$G$14)</f>
        <v>1</v>
      </c>
      <c r="X74" s="438">
        <f>SUMIFS(РПЗ!$L:$L,РПЗ!$R:$R,Справочно!$E17,РПЗ!$O:$O,ПП!$G$14)</f>
        <v>16100000</v>
      </c>
      <c r="Y74" s="380">
        <f>COUNTIFS(РПЗ!$R:$R,Справочно!$E17,РПЗ!$O:$O,ПП!$I$14)</f>
        <v>1</v>
      </c>
      <c r="Z74" s="438">
        <f>SUMIFS(РПЗ!$L:$L,РПЗ!$R:$R,Справочно!$E17,РПЗ!$O:$O,ПП!$I$14)</f>
        <v>835800.2</v>
      </c>
      <c r="AA74" s="380">
        <f>COUNTIFS(РПЗ!$R:$R,Справочно!$E17,РПЗ!$O:$O,ПП!$K$14)</f>
        <v>0</v>
      </c>
      <c r="AB74" s="439">
        <f>SUMIFS(РПЗ!$L:$L,РПЗ!$R:$R,Справочно!$E17,РПЗ!$O:$O,ПП!$K$14)</f>
        <v>0</v>
      </c>
      <c r="AC74" s="429">
        <f>SUM($G74,$I74,$K74)</f>
        <v>2</v>
      </c>
      <c r="AD74" s="374">
        <f>SUM($H74,$J74,$L74)</f>
        <v>16935800.199999999</v>
      </c>
      <c r="AE74" s="446">
        <f>COUNTIFS(РПЗ!$R:$R,Справочно!$E17,РПЗ!$O:$O,ПП!$G$14)</f>
        <v>1</v>
      </c>
      <c r="AF74" s="447">
        <f>SUMIFS(РПЗ!$L:$L,РПЗ!$R:$R,Справочно!$E17,РПЗ!$O:$O,ПП!$G$14)</f>
        <v>16100000</v>
      </c>
      <c r="AG74" s="359">
        <f>COUNTIFS(РПЗ!$R:$R,Справочно!$E17,РПЗ!$O:$O,ПП!$I$14)</f>
        <v>1</v>
      </c>
      <c r="AH74" s="447">
        <f>SUMIFS(РПЗ!$L:$L,РПЗ!$R:$R,Справочно!$E17,РПЗ!$O:$O,ПП!$I$14)</f>
        <v>835800.2</v>
      </c>
      <c r="AI74" s="359">
        <f>COUNTIFS(РПЗ!$R:$R,Справочно!$E17,РПЗ!$O:$O,ПП!$K$14)</f>
        <v>0</v>
      </c>
      <c r="AJ74" s="448">
        <f>SUMIFS(РПЗ!$L:$L,РПЗ!$R:$R,Справочно!$E17,РПЗ!$O:$O,ПП!$K$14)</f>
        <v>0</v>
      </c>
      <c r="AK74" s="441">
        <f>SUM($G74,$I74,$K74)</f>
        <v>2</v>
      </c>
      <c r="AL74" s="367">
        <f>SUM($H74,$J74,$L74)</f>
        <v>16935800.199999999</v>
      </c>
    </row>
    <row r="75" spans="1:38" ht="14.4" thickBot="1" x14ac:dyDescent="0.35">
      <c r="A75" s="100" t="s">
        <v>486</v>
      </c>
      <c r="B75" s="125">
        <f>B73+B74</f>
        <v>58</v>
      </c>
      <c r="C75" s="124">
        <f>C73+C74</f>
        <v>0.96666666666666679</v>
      </c>
      <c r="D75" s="194">
        <f>D73+D74</f>
        <v>79927575.200000003</v>
      </c>
      <c r="E75" s="124">
        <f>E73+E74</f>
        <v>0.95804744424598831</v>
      </c>
      <c r="G75" s="125">
        <f t="shared" ref="G75:AL75" si="28">G73+G74</f>
        <v>2</v>
      </c>
      <c r="H75" s="266">
        <f t="shared" si="28"/>
        <v>17879800</v>
      </c>
      <c r="I75" s="273">
        <f t="shared" si="28"/>
        <v>1</v>
      </c>
      <c r="J75" s="266">
        <f t="shared" si="28"/>
        <v>835800.2</v>
      </c>
      <c r="K75" s="273">
        <f t="shared" si="28"/>
        <v>0</v>
      </c>
      <c r="L75" s="268">
        <f t="shared" si="28"/>
        <v>0</v>
      </c>
      <c r="M75" s="354">
        <f t="shared" si="28"/>
        <v>3</v>
      </c>
      <c r="N75" s="276">
        <f t="shared" si="28"/>
        <v>18715600.199999999</v>
      </c>
      <c r="O75" s="125">
        <f t="shared" si="28"/>
        <v>2</v>
      </c>
      <c r="P75" s="266">
        <f t="shared" si="28"/>
        <v>17879800</v>
      </c>
      <c r="Q75" s="273">
        <f t="shared" si="28"/>
        <v>1</v>
      </c>
      <c r="R75" s="266">
        <f t="shared" si="28"/>
        <v>835800.2</v>
      </c>
      <c r="S75" s="273">
        <f t="shared" si="28"/>
        <v>0</v>
      </c>
      <c r="T75" s="268">
        <f t="shared" si="28"/>
        <v>0</v>
      </c>
      <c r="U75" s="354">
        <f t="shared" si="28"/>
        <v>3</v>
      </c>
      <c r="V75" s="276">
        <f t="shared" si="28"/>
        <v>18715600.199999999</v>
      </c>
      <c r="W75" s="125">
        <f t="shared" si="28"/>
        <v>2</v>
      </c>
      <c r="X75" s="266">
        <f t="shared" si="28"/>
        <v>17879800</v>
      </c>
      <c r="Y75" s="273">
        <f t="shared" si="28"/>
        <v>1</v>
      </c>
      <c r="Z75" s="266">
        <f t="shared" si="28"/>
        <v>835800.2</v>
      </c>
      <c r="AA75" s="273">
        <f t="shared" si="28"/>
        <v>0</v>
      </c>
      <c r="AB75" s="268">
        <f t="shared" si="28"/>
        <v>0</v>
      </c>
      <c r="AC75" s="354">
        <f t="shared" si="28"/>
        <v>3</v>
      </c>
      <c r="AD75" s="276">
        <f t="shared" si="28"/>
        <v>18715600.199999999</v>
      </c>
      <c r="AE75" s="125">
        <f t="shared" si="28"/>
        <v>2</v>
      </c>
      <c r="AF75" s="266">
        <f t="shared" si="28"/>
        <v>17879800</v>
      </c>
      <c r="AG75" s="273">
        <f t="shared" si="28"/>
        <v>1</v>
      </c>
      <c r="AH75" s="266">
        <f t="shared" si="28"/>
        <v>835800.2</v>
      </c>
      <c r="AI75" s="273">
        <f t="shared" si="28"/>
        <v>0</v>
      </c>
      <c r="AJ75" s="268">
        <f t="shared" si="28"/>
        <v>0</v>
      </c>
      <c r="AK75" s="354">
        <f t="shared" si="28"/>
        <v>3</v>
      </c>
      <c r="AL75" s="276">
        <f t="shared" si="28"/>
        <v>18715600.199999999</v>
      </c>
    </row>
    <row r="77" spans="1:38" ht="14.4" thickBot="1" x14ac:dyDescent="0.35"/>
    <row r="78" spans="1:38" ht="26.25" customHeight="1" thickBot="1" x14ac:dyDescent="0.35">
      <c r="A78" s="781" t="s">
        <v>491</v>
      </c>
      <c r="B78" s="782"/>
    </row>
    <row r="79" spans="1:38" ht="14.4" thickBot="1" x14ac:dyDescent="0.35">
      <c r="A79" s="167" t="s">
        <v>483</v>
      </c>
      <c r="B79" s="168">
        <f>COUNTIF(РПЗ!$Q:$Q,Справочно!$C32)</f>
        <v>0</v>
      </c>
    </row>
  </sheetData>
  <sheetCalcPr fullCalcOnLoad="1"/>
  <mergeCells count="31">
    <mergeCell ref="AE12:AL13"/>
    <mergeCell ref="G12:N13"/>
    <mergeCell ref="W12:AD13"/>
    <mergeCell ref="AE14:AF14"/>
    <mergeCell ref="AG14:AH14"/>
    <mergeCell ref="AI14:AJ14"/>
    <mergeCell ref="Q14:R14"/>
    <mergeCell ref="AK14:AL14"/>
    <mergeCell ref="S14:T14"/>
    <mergeCell ref="AA14:AB14"/>
    <mergeCell ref="AC14:AD14"/>
    <mergeCell ref="B10:C10"/>
    <mergeCell ref="U14:V14"/>
    <mergeCell ref="B7:C7"/>
    <mergeCell ref="Y14:Z14"/>
    <mergeCell ref="O12:V13"/>
    <mergeCell ref="W14:X14"/>
    <mergeCell ref="A78:B78"/>
    <mergeCell ref="A42:E42"/>
    <mergeCell ref="A71:E71"/>
    <mergeCell ref="B8:C8"/>
    <mergeCell ref="B4:C4"/>
    <mergeCell ref="B5:C5"/>
    <mergeCell ref="A2:P2"/>
    <mergeCell ref="G14:H14"/>
    <mergeCell ref="I14:J14"/>
    <mergeCell ref="K14:L14"/>
    <mergeCell ref="M14:N14"/>
    <mergeCell ref="B6:C6"/>
    <mergeCell ref="B9:C9"/>
    <mergeCell ref="O14:P14"/>
  </mergeCells>
  <phoneticPr fontId="18" type="noConversion"/>
  <conditionalFormatting sqref="B40">
    <cfRule type="cellIs" dxfId="121" priority="272" operator="equal">
      <formula>#REF!</formula>
    </cfRule>
    <cfRule type="cellIs" dxfId="120" priority="273" operator="lessThan">
      <formula>#REF!</formula>
    </cfRule>
  </conditionalFormatting>
  <conditionalFormatting sqref="B13:C13">
    <cfRule type="cellIs" dxfId="119" priority="269" operator="equal">
      <formula>#REF!</formula>
    </cfRule>
    <cfRule type="cellIs" dxfId="118" priority="270" operator="lessThan">
      <formula>#REF!</formula>
    </cfRule>
  </conditionalFormatting>
  <conditionalFormatting sqref="D13">
    <cfRule type="cellIs" dxfId="117" priority="300" operator="equal">
      <formula>$D$40</formula>
    </cfRule>
    <cfRule type="iconSet" priority="301">
      <iconSet iconSet="3Symbols">
        <cfvo type="percent" val="0"/>
        <cfvo type="percent" val="33"/>
        <cfvo type="num" val="&quot;сумм($D$4:$D$9)&quot;"/>
      </iconSet>
    </cfRule>
  </conditionalFormatting>
  <conditionalFormatting sqref="G40">
    <cfRule type="cellIs" dxfId="116" priority="210" operator="equal">
      <formula>#REF!</formula>
    </cfRule>
    <cfRule type="cellIs" dxfId="115" priority="211" operator="lessThan">
      <formula>#REF!</formula>
    </cfRule>
  </conditionalFormatting>
  <conditionalFormatting sqref="I40">
    <cfRule type="cellIs" dxfId="114" priority="206" operator="equal">
      <formula>#REF!</formula>
    </cfRule>
    <cfRule type="cellIs" dxfId="113" priority="207" operator="lessThan">
      <formula>#REF!</formula>
    </cfRule>
  </conditionalFormatting>
  <conditionalFormatting sqref="K40">
    <cfRule type="cellIs" dxfId="112" priority="204" operator="equal">
      <formula>#REF!</formula>
    </cfRule>
    <cfRule type="cellIs" dxfId="111" priority="205" operator="lessThan">
      <formula>#REF!</formula>
    </cfRule>
  </conditionalFormatting>
  <conditionalFormatting sqref="M40">
    <cfRule type="cellIs" dxfId="110" priority="194" operator="equal">
      <formula>#REF!</formula>
    </cfRule>
    <cfRule type="cellIs" dxfId="109" priority="195" operator="lessThan">
      <formula>#REF!</formula>
    </cfRule>
  </conditionalFormatting>
  <conditionalFormatting sqref="D40">
    <cfRule type="cellIs" dxfId="108" priority="340" operator="equal">
      <formula>$D$13</formula>
    </cfRule>
    <cfRule type="iconSet" priority="341">
      <iconSet iconSet="3Symbols">
        <cfvo type="percent" val="0"/>
        <cfvo type="percent" val="33"/>
        <cfvo type="num" val="&quot;сумм($D$4:$D$9)&quot;"/>
      </iconSet>
    </cfRule>
  </conditionalFormatting>
  <conditionalFormatting sqref="D75">
    <cfRule type="cellIs" dxfId="107" priority="342" operator="equal">
      <formula>$D$13</formula>
    </cfRule>
    <cfRule type="iconSet" priority="343">
      <iconSet iconSet="3Symbols">
        <cfvo type="percent" val="0"/>
        <cfvo type="percent" val="33"/>
        <cfvo type="num" val="&quot;сумм($D$4:$D$9)&quot;"/>
      </iconSet>
    </cfRule>
  </conditionalFormatting>
  <conditionalFormatting sqref="H40">
    <cfRule type="cellIs" dxfId="106" priority="344" operator="equal">
      <formula>$D$13</formula>
    </cfRule>
    <cfRule type="iconSet" priority="345">
      <iconSet iconSet="3Symbols">
        <cfvo type="percent" val="0"/>
        <cfvo type="percent" val="33"/>
        <cfvo type="num" val="&quot;сумм($D$4:$D$9)&quot;"/>
      </iconSet>
    </cfRule>
  </conditionalFormatting>
  <conditionalFormatting sqref="J40">
    <cfRule type="cellIs" dxfId="105" priority="346" operator="equal">
      <formula>$D$13</formula>
    </cfRule>
    <cfRule type="iconSet" priority="347">
      <iconSet iconSet="3Symbols">
        <cfvo type="percent" val="0"/>
        <cfvo type="percent" val="33"/>
        <cfvo type="num" val="&quot;сумм($D$4:$D$9)&quot;"/>
      </iconSet>
    </cfRule>
  </conditionalFormatting>
  <conditionalFormatting sqref="L40">
    <cfRule type="cellIs" dxfId="104" priority="348" operator="equal">
      <formula>$D$13</formula>
    </cfRule>
    <cfRule type="iconSet" priority="349">
      <iconSet iconSet="3Symbols">
        <cfvo type="percent" val="0"/>
        <cfvo type="percent" val="33"/>
        <cfvo type="num" val="&quot;сумм($D$4:$D$9)&quot;"/>
      </iconSet>
    </cfRule>
  </conditionalFormatting>
  <conditionalFormatting sqref="N40">
    <cfRule type="cellIs" dxfId="103" priority="350" operator="equal">
      <formula>$D$13</formula>
    </cfRule>
    <cfRule type="iconSet" priority="351">
      <iconSet iconSet="3Symbols">
        <cfvo type="percent" val="0"/>
        <cfvo type="percent" val="33"/>
        <cfvo type="num" val="&quot;сумм($D$4:$D$9)&quot;"/>
      </iconSet>
    </cfRule>
  </conditionalFormatting>
  <conditionalFormatting sqref="H75">
    <cfRule type="cellIs" dxfId="102" priority="174" operator="equal">
      <formula>$D$13</formula>
    </cfRule>
    <cfRule type="iconSet" priority="175">
      <iconSet iconSet="3Symbols">
        <cfvo type="percent" val="0"/>
        <cfvo type="percent" val="33"/>
        <cfvo type="num" val="&quot;сумм($D$4:$D$9)&quot;"/>
      </iconSet>
    </cfRule>
  </conditionalFormatting>
  <conditionalFormatting sqref="J75">
    <cfRule type="cellIs" dxfId="101" priority="172" operator="equal">
      <formula>$D$13</formula>
    </cfRule>
    <cfRule type="iconSet" priority="173">
      <iconSet iconSet="3Symbols">
        <cfvo type="percent" val="0"/>
        <cfvo type="percent" val="33"/>
        <cfvo type="num" val="&quot;сумм($D$4:$D$9)&quot;"/>
      </iconSet>
    </cfRule>
  </conditionalFormatting>
  <conditionalFormatting sqref="L75">
    <cfRule type="cellIs" dxfId="100" priority="170" operator="equal">
      <formula>$D$13</formula>
    </cfRule>
    <cfRule type="iconSet" priority="171">
      <iconSet iconSet="3Symbols">
        <cfvo type="percent" val="0"/>
        <cfvo type="percent" val="33"/>
        <cfvo type="num" val="&quot;сумм($D$4:$D$9)&quot;"/>
      </iconSet>
    </cfRule>
  </conditionalFormatting>
  <conditionalFormatting sqref="N75">
    <cfRule type="cellIs" dxfId="99" priority="168" operator="equal">
      <formula>$D$13</formula>
    </cfRule>
    <cfRule type="iconSet" priority="169">
      <iconSet iconSet="3Symbols">
        <cfvo type="percent" val="0"/>
        <cfvo type="percent" val="33"/>
        <cfvo type="num" val="&quot;сумм($D$4:$D$9)&quot;"/>
      </iconSet>
    </cfRule>
  </conditionalFormatting>
  <conditionalFormatting sqref="O40">
    <cfRule type="cellIs" dxfId="98" priority="152" operator="equal">
      <formula>#REF!</formula>
    </cfRule>
    <cfRule type="cellIs" dxfId="97" priority="153" operator="lessThan">
      <formula>#REF!</formula>
    </cfRule>
  </conditionalFormatting>
  <conditionalFormatting sqref="Q40">
    <cfRule type="cellIs" dxfId="96" priority="150" operator="equal">
      <formula>#REF!</formula>
    </cfRule>
    <cfRule type="cellIs" dxfId="95" priority="151" operator="lessThan">
      <formula>#REF!</formula>
    </cfRule>
  </conditionalFormatting>
  <conditionalFormatting sqref="S40">
    <cfRule type="cellIs" dxfId="94" priority="148" operator="equal">
      <formula>#REF!</formula>
    </cfRule>
    <cfRule type="cellIs" dxfId="93" priority="149" operator="lessThan">
      <formula>#REF!</formula>
    </cfRule>
  </conditionalFormatting>
  <conditionalFormatting sqref="U40">
    <cfRule type="cellIs" dxfId="92" priority="142" operator="equal">
      <formula>#REF!</formula>
    </cfRule>
    <cfRule type="cellIs" dxfId="91" priority="143" operator="lessThan">
      <formula>#REF!</formula>
    </cfRule>
  </conditionalFormatting>
  <conditionalFormatting sqref="P40">
    <cfRule type="cellIs" dxfId="90" priority="160" operator="equal">
      <formula>$D$13</formula>
    </cfRule>
    <cfRule type="iconSet" priority="161">
      <iconSet iconSet="3Symbols">
        <cfvo type="percent" val="0"/>
        <cfvo type="percent" val="33"/>
        <cfvo type="num" val="&quot;сумм($D$4:$D$9)&quot;"/>
      </iconSet>
    </cfRule>
  </conditionalFormatting>
  <conditionalFormatting sqref="R40">
    <cfRule type="cellIs" dxfId="89" priority="162" operator="equal">
      <formula>$D$13</formula>
    </cfRule>
    <cfRule type="iconSet" priority="163">
      <iconSet iconSet="3Symbols">
        <cfvo type="percent" val="0"/>
        <cfvo type="percent" val="33"/>
        <cfvo type="num" val="&quot;сумм($D$4:$D$9)&quot;"/>
      </iconSet>
    </cfRule>
  </conditionalFormatting>
  <conditionalFormatting sqref="T40">
    <cfRule type="cellIs" dxfId="88" priority="164" operator="equal">
      <formula>$D$13</formula>
    </cfRule>
    <cfRule type="iconSet" priority="165">
      <iconSet iconSet="3Symbols">
        <cfvo type="percent" val="0"/>
        <cfvo type="percent" val="33"/>
        <cfvo type="num" val="&quot;сумм($D$4:$D$9)&quot;"/>
      </iconSet>
    </cfRule>
  </conditionalFormatting>
  <conditionalFormatting sqref="V40">
    <cfRule type="cellIs" dxfId="87" priority="166" operator="equal">
      <formula>$D$13</formula>
    </cfRule>
    <cfRule type="iconSet" priority="167">
      <iconSet iconSet="3Symbols">
        <cfvo type="percent" val="0"/>
        <cfvo type="percent" val="33"/>
        <cfvo type="num" val="&quot;сумм($D$4:$D$9)&quot;"/>
      </iconSet>
    </cfRule>
  </conditionalFormatting>
  <conditionalFormatting sqref="P75">
    <cfRule type="cellIs" dxfId="86" priority="124" operator="equal">
      <formula>$D$13</formula>
    </cfRule>
    <cfRule type="iconSet" priority="125">
      <iconSet iconSet="3Symbols">
        <cfvo type="percent" val="0"/>
        <cfvo type="percent" val="33"/>
        <cfvo type="num" val="&quot;сумм($D$4:$D$9)&quot;"/>
      </iconSet>
    </cfRule>
  </conditionalFormatting>
  <conditionalFormatting sqref="R75">
    <cfRule type="cellIs" dxfId="85" priority="122" operator="equal">
      <formula>$D$13</formula>
    </cfRule>
    <cfRule type="iconSet" priority="123">
      <iconSet iconSet="3Symbols">
        <cfvo type="percent" val="0"/>
        <cfvo type="percent" val="33"/>
        <cfvo type="num" val="&quot;сумм($D$4:$D$9)&quot;"/>
      </iconSet>
    </cfRule>
  </conditionalFormatting>
  <conditionalFormatting sqref="T75">
    <cfRule type="cellIs" dxfId="84" priority="120" operator="equal">
      <formula>$D$13</formula>
    </cfRule>
    <cfRule type="iconSet" priority="121">
      <iconSet iconSet="3Symbols">
        <cfvo type="percent" val="0"/>
        <cfvo type="percent" val="33"/>
        <cfvo type="num" val="&quot;сумм($D$4:$D$9)&quot;"/>
      </iconSet>
    </cfRule>
  </conditionalFormatting>
  <conditionalFormatting sqref="V75">
    <cfRule type="cellIs" dxfId="83" priority="118" operator="equal">
      <formula>$D$13</formula>
    </cfRule>
    <cfRule type="iconSet" priority="119">
      <iconSet iconSet="3Symbols">
        <cfvo type="percent" val="0"/>
        <cfvo type="percent" val="33"/>
        <cfvo type="num" val="&quot;сумм($D$4:$D$9)&quot;"/>
      </iconSet>
    </cfRule>
  </conditionalFormatting>
  <conditionalFormatting sqref="W40">
    <cfRule type="cellIs" dxfId="82" priority="102" operator="equal">
      <formula>#REF!</formula>
    </cfRule>
    <cfRule type="cellIs" dxfId="81" priority="103" operator="lessThan">
      <formula>#REF!</formula>
    </cfRule>
  </conditionalFormatting>
  <conditionalFormatting sqref="Y40">
    <cfRule type="cellIs" dxfId="80" priority="100" operator="equal">
      <formula>#REF!</formula>
    </cfRule>
    <cfRule type="cellIs" dxfId="79" priority="101" operator="lessThan">
      <formula>#REF!</formula>
    </cfRule>
  </conditionalFormatting>
  <conditionalFormatting sqref="AA40">
    <cfRule type="cellIs" dxfId="78" priority="98" operator="equal">
      <formula>#REF!</formula>
    </cfRule>
    <cfRule type="cellIs" dxfId="77" priority="99" operator="lessThan">
      <formula>#REF!</formula>
    </cfRule>
  </conditionalFormatting>
  <conditionalFormatting sqref="AC40">
    <cfRule type="cellIs" dxfId="76" priority="92" operator="equal">
      <formula>#REF!</formula>
    </cfRule>
    <cfRule type="cellIs" dxfId="75" priority="93" operator="lessThan">
      <formula>#REF!</formula>
    </cfRule>
  </conditionalFormatting>
  <conditionalFormatting sqref="X40">
    <cfRule type="cellIs" dxfId="74" priority="110" operator="equal">
      <formula>$D$13</formula>
    </cfRule>
    <cfRule type="iconSet" priority="111">
      <iconSet iconSet="3Symbols">
        <cfvo type="percent" val="0"/>
        <cfvo type="percent" val="33"/>
        <cfvo type="num" val="&quot;сумм($D$4:$D$9)&quot;"/>
      </iconSet>
    </cfRule>
  </conditionalFormatting>
  <conditionalFormatting sqref="Z40">
    <cfRule type="cellIs" dxfId="73" priority="112" operator="equal">
      <formula>$D$13</formula>
    </cfRule>
    <cfRule type="iconSet" priority="113">
      <iconSet iconSet="3Symbols">
        <cfvo type="percent" val="0"/>
        <cfvo type="percent" val="33"/>
        <cfvo type="num" val="&quot;сумм($D$4:$D$9)&quot;"/>
      </iconSet>
    </cfRule>
  </conditionalFormatting>
  <conditionalFormatting sqref="AB40">
    <cfRule type="cellIs" dxfId="72" priority="114" operator="equal">
      <formula>$D$13</formula>
    </cfRule>
    <cfRule type="iconSet" priority="115">
      <iconSet iconSet="3Symbols">
        <cfvo type="percent" val="0"/>
        <cfvo type="percent" val="33"/>
        <cfvo type="num" val="&quot;сумм($D$4:$D$9)&quot;"/>
      </iconSet>
    </cfRule>
  </conditionalFormatting>
  <conditionalFormatting sqref="AD40">
    <cfRule type="cellIs" dxfId="71" priority="116" operator="equal">
      <formula>$D$13</formula>
    </cfRule>
    <cfRule type="iconSet" priority="117">
      <iconSet iconSet="3Symbols">
        <cfvo type="percent" val="0"/>
        <cfvo type="percent" val="33"/>
        <cfvo type="num" val="&quot;сумм($D$4:$D$9)&quot;"/>
      </iconSet>
    </cfRule>
  </conditionalFormatting>
  <conditionalFormatting sqref="X75">
    <cfRule type="cellIs" dxfId="70" priority="74" operator="equal">
      <formula>$D$13</formula>
    </cfRule>
    <cfRule type="iconSet" priority="75">
      <iconSet iconSet="3Symbols">
        <cfvo type="percent" val="0"/>
        <cfvo type="percent" val="33"/>
        <cfvo type="num" val="&quot;сумм($D$4:$D$9)&quot;"/>
      </iconSet>
    </cfRule>
  </conditionalFormatting>
  <conditionalFormatting sqref="Z75">
    <cfRule type="cellIs" dxfId="69" priority="72" operator="equal">
      <formula>$D$13</formula>
    </cfRule>
    <cfRule type="iconSet" priority="73">
      <iconSet iconSet="3Symbols">
        <cfvo type="percent" val="0"/>
        <cfvo type="percent" val="33"/>
        <cfvo type="num" val="&quot;сумм($D$4:$D$9)&quot;"/>
      </iconSet>
    </cfRule>
  </conditionalFormatting>
  <conditionalFormatting sqref="AB75">
    <cfRule type="cellIs" dxfId="68" priority="70" operator="equal">
      <formula>$D$13</formula>
    </cfRule>
    <cfRule type="iconSet" priority="71">
      <iconSet iconSet="3Symbols">
        <cfvo type="percent" val="0"/>
        <cfvo type="percent" val="33"/>
        <cfvo type="num" val="&quot;сумм($D$4:$D$9)&quot;"/>
      </iconSet>
    </cfRule>
  </conditionalFormatting>
  <conditionalFormatting sqref="AD75">
    <cfRule type="cellIs" dxfId="67" priority="68" operator="equal">
      <formula>$D$13</formula>
    </cfRule>
    <cfRule type="iconSet" priority="69">
      <iconSet iconSet="3Symbols">
        <cfvo type="percent" val="0"/>
        <cfvo type="percent" val="33"/>
        <cfvo type="num" val="&quot;сумм($D$4:$D$9)&quot;"/>
      </iconSet>
    </cfRule>
  </conditionalFormatting>
  <conditionalFormatting sqref="AE40">
    <cfRule type="cellIs" dxfId="66" priority="52" operator="equal">
      <formula>#REF!</formula>
    </cfRule>
    <cfRule type="cellIs" dxfId="65" priority="53" operator="lessThan">
      <formula>#REF!</formula>
    </cfRule>
  </conditionalFormatting>
  <conditionalFormatting sqref="AG40">
    <cfRule type="cellIs" dxfId="64" priority="50" operator="equal">
      <formula>#REF!</formula>
    </cfRule>
    <cfRule type="cellIs" dxfId="63" priority="51" operator="lessThan">
      <formula>#REF!</formula>
    </cfRule>
  </conditionalFormatting>
  <conditionalFormatting sqref="AI40">
    <cfRule type="cellIs" dxfId="62" priority="48" operator="equal">
      <formula>#REF!</formula>
    </cfRule>
    <cfRule type="cellIs" dxfId="61" priority="49" operator="lessThan">
      <formula>#REF!</formula>
    </cfRule>
  </conditionalFormatting>
  <conditionalFormatting sqref="AK40">
    <cfRule type="cellIs" dxfId="60" priority="42" operator="equal">
      <formula>#REF!</formula>
    </cfRule>
    <cfRule type="cellIs" dxfId="59" priority="43" operator="lessThan">
      <formula>#REF!</formula>
    </cfRule>
  </conditionalFormatting>
  <conditionalFormatting sqref="AF40">
    <cfRule type="cellIs" dxfId="58" priority="60" operator="equal">
      <formula>$D$13</formula>
    </cfRule>
    <cfRule type="iconSet" priority="61">
      <iconSet iconSet="3Symbols">
        <cfvo type="percent" val="0"/>
        <cfvo type="percent" val="33"/>
        <cfvo type="num" val="&quot;сумм($D$4:$D$9)&quot;"/>
      </iconSet>
    </cfRule>
  </conditionalFormatting>
  <conditionalFormatting sqref="AH40">
    <cfRule type="cellIs" dxfId="57" priority="62" operator="equal">
      <formula>$D$13</formula>
    </cfRule>
    <cfRule type="iconSet" priority="63">
      <iconSet iconSet="3Symbols">
        <cfvo type="percent" val="0"/>
        <cfvo type="percent" val="33"/>
        <cfvo type="num" val="&quot;сумм($D$4:$D$9)&quot;"/>
      </iconSet>
    </cfRule>
  </conditionalFormatting>
  <conditionalFormatting sqref="AJ40">
    <cfRule type="cellIs" dxfId="56" priority="64" operator="equal">
      <formula>$D$13</formula>
    </cfRule>
    <cfRule type="iconSet" priority="65">
      <iconSet iconSet="3Symbols">
        <cfvo type="percent" val="0"/>
        <cfvo type="percent" val="33"/>
        <cfvo type="num" val="&quot;сумм($D$4:$D$9)&quot;"/>
      </iconSet>
    </cfRule>
  </conditionalFormatting>
  <conditionalFormatting sqref="AL40">
    <cfRule type="cellIs" dxfId="55" priority="66" operator="equal">
      <formula>$D$13</formula>
    </cfRule>
    <cfRule type="iconSet" priority="67">
      <iconSet iconSet="3Symbols">
        <cfvo type="percent" val="0"/>
        <cfvo type="percent" val="33"/>
        <cfvo type="num" val="&quot;сумм($D$4:$D$9)&quot;"/>
      </iconSet>
    </cfRule>
  </conditionalFormatting>
  <conditionalFormatting sqref="AF75">
    <cfRule type="cellIs" dxfId="54" priority="24" operator="equal">
      <formula>$D$13</formula>
    </cfRule>
    <cfRule type="iconSet" priority="25">
      <iconSet iconSet="3Symbols">
        <cfvo type="percent" val="0"/>
        <cfvo type="percent" val="33"/>
        <cfvo type="num" val="&quot;сумм($D$4:$D$9)&quot;"/>
      </iconSet>
    </cfRule>
  </conditionalFormatting>
  <conditionalFormatting sqref="AH75">
    <cfRule type="cellIs" dxfId="53" priority="22" operator="equal">
      <formula>$D$13</formula>
    </cfRule>
    <cfRule type="iconSet" priority="23">
      <iconSet iconSet="3Symbols">
        <cfvo type="percent" val="0"/>
        <cfvo type="percent" val="33"/>
        <cfvo type="num" val="&quot;сумм($D$4:$D$9)&quot;"/>
      </iconSet>
    </cfRule>
  </conditionalFormatting>
  <conditionalFormatting sqref="AJ75">
    <cfRule type="cellIs" dxfId="52" priority="20" operator="equal">
      <formula>$D$13</formula>
    </cfRule>
    <cfRule type="iconSet" priority="21">
      <iconSet iconSet="3Symbols">
        <cfvo type="percent" val="0"/>
        <cfvo type="percent" val="33"/>
        <cfvo type="num" val="&quot;сумм($D$4:$D$9)&quot;"/>
      </iconSet>
    </cfRule>
  </conditionalFormatting>
  <conditionalFormatting sqref="AL75">
    <cfRule type="cellIs" dxfId="51" priority="18" operator="equal">
      <formula>$D$13</formula>
    </cfRule>
    <cfRule type="iconSet" priority="19">
      <iconSet iconSet="3Symbols">
        <cfvo type="percent" val="0"/>
        <cfvo type="percent" val="33"/>
        <cfvo type="num" val="&quot;сумм($D$4:$D$9)&quot;"/>
      </iconSet>
    </cfRule>
  </conditionalFormatting>
  <conditionalFormatting sqref="B39">
    <cfRule type="dataBar" priority="262">
      <dataBar>
        <cfvo type="min"/>
        <cfvo type="max"/>
        <color rgb="FFFFB628"/>
      </dataBar>
    </cfRule>
  </conditionalFormatting>
  <conditionalFormatting sqref="C39">
    <cfRule type="dataBar" priority="261">
      <dataBar>
        <cfvo type="min"/>
        <cfvo type="max"/>
        <color rgb="FFFFB628"/>
      </dataBar>
    </cfRule>
  </conditionalFormatting>
  <conditionalFormatting sqref="D39">
    <cfRule type="dataBar" priority="260">
      <dataBar>
        <cfvo type="min"/>
        <cfvo type="max"/>
        <color rgb="FFFFB628"/>
      </dataBar>
    </cfRule>
  </conditionalFormatting>
  <conditionalFormatting sqref="E39">
    <cfRule type="dataBar" priority="259">
      <dataBar>
        <cfvo type="min"/>
        <cfvo type="max"/>
        <color rgb="FFFFB628"/>
      </dataBar>
    </cfRule>
  </conditionalFormatting>
  <conditionalFormatting sqref="B73:B74">
    <cfRule type="dataBar" priority="239">
      <dataBar>
        <cfvo type="min"/>
        <cfvo type="max"/>
        <color rgb="FFFFB628"/>
      </dataBar>
    </cfRule>
  </conditionalFormatting>
  <conditionalFormatting sqref="C73:C74">
    <cfRule type="dataBar" priority="238">
      <dataBar>
        <cfvo type="min"/>
        <cfvo type="max"/>
        <color rgb="FFFF555A"/>
      </dataBar>
    </cfRule>
  </conditionalFormatting>
  <conditionalFormatting sqref="D73:D74">
    <cfRule type="dataBar" priority="237">
      <dataBar>
        <cfvo type="min"/>
        <cfvo type="max"/>
        <color rgb="FFD6007B"/>
      </dataBar>
    </cfRule>
  </conditionalFormatting>
  <conditionalFormatting sqref="E73:E74">
    <cfRule type="dataBar" priority="236">
      <dataBar>
        <cfvo type="min"/>
        <cfvo type="max"/>
        <color rgb="FF638EC6"/>
      </dataBar>
    </cfRule>
  </conditionalFormatting>
  <conditionalFormatting sqref="B16:B35 B38">
    <cfRule type="dataBar" priority="288">
      <dataBar>
        <cfvo type="min"/>
        <cfvo type="max"/>
        <color rgb="FFFFB628"/>
      </dataBar>
    </cfRule>
  </conditionalFormatting>
  <conditionalFormatting sqref="C16:C35 C38">
    <cfRule type="dataBar" priority="325">
      <dataBar>
        <cfvo type="min"/>
        <cfvo type="max"/>
        <color rgb="FFFF555A"/>
      </dataBar>
    </cfRule>
  </conditionalFormatting>
  <conditionalFormatting sqref="D16:D35 D38">
    <cfRule type="dataBar" priority="327">
      <dataBar>
        <cfvo type="min"/>
        <cfvo type="max"/>
        <color rgb="FFD6007B"/>
      </dataBar>
    </cfRule>
  </conditionalFormatting>
  <conditionalFormatting sqref="E16:E35 E38">
    <cfRule type="dataBar" priority="329">
      <dataBar>
        <cfvo type="min"/>
        <cfvo type="max"/>
        <color rgb="FF638EC6"/>
      </dataBar>
    </cfRule>
  </conditionalFormatting>
  <conditionalFormatting sqref="G16:G35 G38">
    <cfRule type="dataBar" priority="217">
      <dataBar>
        <cfvo type="min"/>
        <cfvo type="max"/>
        <color rgb="FFFFB628"/>
      </dataBar>
    </cfRule>
  </conditionalFormatting>
  <conditionalFormatting sqref="I16:I35 I38">
    <cfRule type="dataBar" priority="216">
      <dataBar>
        <cfvo type="min"/>
        <cfvo type="max"/>
        <color rgb="FFFFB628"/>
      </dataBar>
    </cfRule>
  </conditionalFormatting>
  <conditionalFormatting sqref="K16:K35 K38">
    <cfRule type="dataBar" priority="215">
      <dataBar>
        <cfvo type="min"/>
        <cfvo type="max"/>
        <color rgb="FFFFB628"/>
      </dataBar>
    </cfRule>
  </conditionalFormatting>
  <conditionalFormatting sqref="H16:H35 H38">
    <cfRule type="dataBar" priority="214">
      <dataBar>
        <cfvo type="min"/>
        <cfvo type="max"/>
        <color rgb="FFD6007B"/>
      </dataBar>
    </cfRule>
  </conditionalFormatting>
  <conditionalFormatting sqref="J16:J35 J38">
    <cfRule type="dataBar" priority="213">
      <dataBar>
        <cfvo type="min"/>
        <cfvo type="max"/>
        <color rgb="FFD6007B"/>
      </dataBar>
    </cfRule>
  </conditionalFormatting>
  <conditionalFormatting sqref="L16:L35 L38">
    <cfRule type="dataBar" priority="212">
      <dataBar>
        <cfvo type="min"/>
        <cfvo type="max"/>
        <color rgb="FFD6007B"/>
      </dataBar>
    </cfRule>
  </conditionalFormatting>
  <conditionalFormatting sqref="M16:M35">
    <cfRule type="dataBar" priority="199">
      <dataBar>
        <cfvo type="min"/>
        <cfvo type="max"/>
        <color rgb="FFFFB628"/>
      </dataBar>
    </cfRule>
  </conditionalFormatting>
  <conditionalFormatting sqref="N16:N35">
    <cfRule type="dataBar" priority="198">
      <dataBar>
        <cfvo type="min"/>
        <cfvo type="max"/>
        <color rgb="FFD6007B"/>
      </dataBar>
    </cfRule>
  </conditionalFormatting>
  <conditionalFormatting sqref="M38">
    <cfRule type="dataBar" priority="197">
      <dataBar>
        <cfvo type="min"/>
        <cfvo type="max"/>
        <color rgb="FFFFB628"/>
      </dataBar>
    </cfRule>
  </conditionalFormatting>
  <conditionalFormatting sqref="N38">
    <cfRule type="dataBar" priority="196">
      <dataBar>
        <cfvo type="min"/>
        <cfvo type="max"/>
        <color rgb="FFD6007B"/>
      </dataBar>
    </cfRule>
  </conditionalFormatting>
  <conditionalFormatting sqref="G73:G74">
    <cfRule type="dataBar" priority="183">
      <dataBar>
        <cfvo type="min"/>
        <cfvo type="max"/>
        <color rgb="FFFFB628"/>
      </dataBar>
    </cfRule>
  </conditionalFormatting>
  <conditionalFormatting sqref="I73:I74">
    <cfRule type="dataBar" priority="182">
      <dataBar>
        <cfvo type="min"/>
        <cfvo type="max"/>
        <color rgb="FFFFB628"/>
      </dataBar>
    </cfRule>
  </conditionalFormatting>
  <conditionalFormatting sqref="K73:K74">
    <cfRule type="dataBar" priority="181">
      <dataBar>
        <cfvo type="min"/>
        <cfvo type="max"/>
        <color rgb="FFFFB628"/>
      </dataBar>
    </cfRule>
  </conditionalFormatting>
  <conditionalFormatting sqref="H73:H74">
    <cfRule type="dataBar" priority="180">
      <dataBar>
        <cfvo type="min"/>
        <cfvo type="max"/>
        <color rgb="FFD6007B"/>
      </dataBar>
    </cfRule>
  </conditionalFormatting>
  <conditionalFormatting sqref="J73:J74">
    <cfRule type="dataBar" priority="179">
      <dataBar>
        <cfvo type="min"/>
        <cfvo type="max"/>
        <color rgb="FFD6007B"/>
      </dataBar>
    </cfRule>
  </conditionalFormatting>
  <conditionalFormatting sqref="L73:L74">
    <cfRule type="dataBar" priority="178">
      <dataBar>
        <cfvo type="min"/>
        <cfvo type="max"/>
        <color rgb="FFD6007B"/>
      </dataBar>
    </cfRule>
  </conditionalFormatting>
  <conditionalFormatting sqref="M73:M74">
    <cfRule type="dataBar" priority="177">
      <dataBar>
        <cfvo type="min"/>
        <cfvo type="max"/>
        <color rgb="FFFFB628"/>
      </dataBar>
    </cfRule>
  </conditionalFormatting>
  <conditionalFormatting sqref="N73:N74">
    <cfRule type="dataBar" priority="176">
      <dataBar>
        <cfvo type="min"/>
        <cfvo type="max"/>
        <color rgb="FFD6007B"/>
      </dataBar>
    </cfRule>
  </conditionalFormatting>
  <conditionalFormatting sqref="O16:O35 O38">
    <cfRule type="dataBar" priority="159">
      <dataBar>
        <cfvo type="min"/>
        <cfvo type="max"/>
        <color rgb="FFFFB628"/>
      </dataBar>
    </cfRule>
  </conditionalFormatting>
  <conditionalFormatting sqref="Q16:Q35 Q38">
    <cfRule type="dataBar" priority="158">
      <dataBar>
        <cfvo type="min"/>
        <cfvo type="max"/>
        <color rgb="FFFFB628"/>
      </dataBar>
    </cfRule>
  </conditionalFormatting>
  <conditionalFormatting sqref="S16:S35 S38">
    <cfRule type="dataBar" priority="157">
      <dataBar>
        <cfvo type="min"/>
        <cfvo type="max"/>
        <color rgb="FFFFB628"/>
      </dataBar>
    </cfRule>
  </conditionalFormatting>
  <conditionalFormatting sqref="P16:P35 P38">
    <cfRule type="dataBar" priority="156">
      <dataBar>
        <cfvo type="min"/>
        <cfvo type="max"/>
        <color rgb="FFD6007B"/>
      </dataBar>
    </cfRule>
  </conditionalFormatting>
  <conditionalFormatting sqref="R16:R35 R38">
    <cfRule type="dataBar" priority="155">
      <dataBar>
        <cfvo type="min"/>
        <cfvo type="max"/>
        <color rgb="FFD6007B"/>
      </dataBar>
    </cfRule>
  </conditionalFormatting>
  <conditionalFormatting sqref="T16:T35 T38">
    <cfRule type="dataBar" priority="154">
      <dataBar>
        <cfvo type="min"/>
        <cfvo type="max"/>
        <color rgb="FFD6007B"/>
      </dataBar>
    </cfRule>
  </conditionalFormatting>
  <conditionalFormatting sqref="V16:V35">
    <cfRule type="dataBar" priority="146">
      <dataBar>
        <cfvo type="min"/>
        <cfvo type="max"/>
        <color rgb="FFD6007B"/>
      </dataBar>
    </cfRule>
  </conditionalFormatting>
  <conditionalFormatting sqref="O73:O74">
    <cfRule type="dataBar" priority="133">
      <dataBar>
        <cfvo type="min"/>
        <cfvo type="max"/>
        <color rgb="FFFFB628"/>
      </dataBar>
    </cfRule>
  </conditionalFormatting>
  <conditionalFormatting sqref="Q73:Q74">
    <cfRule type="dataBar" priority="132">
      <dataBar>
        <cfvo type="min"/>
        <cfvo type="max"/>
        <color rgb="FFFFB628"/>
      </dataBar>
    </cfRule>
  </conditionalFormatting>
  <conditionalFormatting sqref="S73:S74">
    <cfRule type="dataBar" priority="131">
      <dataBar>
        <cfvo type="min"/>
        <cfvo type="max"/>
        <color rgb="FFFFB628"/>
      </dataBar>
    </cfRule>
  </conditionalFormatting>
  <conditionalFormatting sqref="P73:P74">
    <cfRule type="dataBar" priority="130">
      <dataBar>
        <cfvo type="min"/>
        <cfvo type="max"/>
        <color rgb="FFD6007B"/>
      </dataBar>
    </cfRule>
  </conditionalFormatting>
  <conditionalFormatting sqref="R73:R74">
    <cfRule type="dataBar" priority="129">
      <dataBar>
        <cfvo type="min"/>
        <cfvo type="max"/>
        <color rgb="FFD6007B"/>
      </dataBar>
    </cfRule>
  </conditionalFormatting>
  <conditionalFormatting sqref="T73:T74">
    <cfRule type="dataBar" priority="128">
      <dataBar>
        <cfvo type="min"/>
        <cfvo type="max"/>
        <color rgb="FFD6007B"/>
      </dataBar>
    </cfRule>
  </conditionalFormatting>
  <conditionalFormatting sqref="U73:U74">
    <cfRule type="dataBar" priority="127">
      <dataBar>
        <cfvo type="min"/>
        <cfvo type="max"/>
        <color rgb="FFFFB628"/>
      </dataBar>
    </cfRule>
  </conditionalFormatting>
  <conditionalFormatting sqref="V73:V74">
    <cfRule type="dataBar" priority="126">
      <dataBar>
        <cfvo type="min"/>
        <cfvo type="max"/>
        <color rgb="FFD6007B"/>
      </dataBar>
    </cfRule>
  </conditionalFormatting>
  <conditionalFormatting sqref="W16:W35 W38">
    <cfRule type="dataBar" priority="109">
      <dataBar>
        <cfvo type="min"/>
        <cfvo type="max"/>
        <color rgb="FFFFB628"/>
      </dataBar>
    </cfRule>
  </conditionalFormatting>
  <conditionalFormatting sqref="Y16:Y35 Y38">
    <cfRule type="dataBar" priority="108">
      <dataBar>
        <cfvo type="min"/>
        <cfvo type="max"/>
        <color rgb="FFFFB628"/>
      </dataBar>
    </cfRule>
  </conditionalFormatting>
  <conditionalFormatting sqref="AA16:AA35 AA38">
    <cfRule type="dataBar" priority="107">
      <dataBar>
        <cfvo type="min"/>
        <cfvo type="max"/>
        <color rgb="FFFFB628"/>
      </dataBar>
    </cfRule>
  </conditionalFormatting>
  <conditionalFormatting sqref="X16:X35 X38">
    <cfRule type="dataBar" priority="106">
      <dataBar>
        <cfvo type="min"/>
        <cfvo type="max"/>
        <color rgb="FFD6007B"/>
      </dataBar>
    </cfRule>
  </conditionalFormatting>
  <conditionalFormatting sqref="Z16:Z35 Z38">
    <cfRule type="dataBar" priority="105">
      <dataBar>
        <cfvo type="min"/>
        <cfvo type="max"/>
        <color rgb="FFD6007B"/>
      </dataBar>
    </cfRule>
  </conditionalFormatting>
  <conditionalFormatting sqref="AB16:AB35 AB38">
    <cfRule type="dataBar" priority="104">
      <dataBar>
        <cfvo type="min"/>
        <cfvo type="max"/>
        <color rgb="FFD6007B"/>
      </dataBar>
    </cfRule>
  </conditionalFormatting>
  <conditionalFormatting sqref="AC16:AC35">
    <cfRule type="dataBar" priority="97">
      <dataBar>
        <cfvo type="min"/>
        <cfvo type="max"/>
        <color rgb="FFFFB628"/>
      </dataBar>
    </cfRule>
  </conditionalFormatting>
  <conditionalFormatting sqref="AD16:AD35">
    <cfRule type="dataBar" priority="96">
      <dataBar>
        <cfvo type="min"/>
        <cfvo type="max"/>
        <color rgb="FFD6007B"/>
      </dataBar>
    </cfRule>
  </conditionalFormatting>
  <conditionalFormatting sqref="W73:W74">
    <cfRule type="dataBar" priority="83">
      <dataBar>
        <cfvo type="min"/>
        <cfvo type="max"/>
        <color rgb="FFFFB628"/>
      </dataBar>
    </cfRule>
  </conditionalFormatting>
  <conditionalFormatting sqref="Y73:Y74">
    <cfRule type="dataBar" priority="82">
      <dataBar>
        <cfvo type="min"/>
        <cfvo type="max"/>
        <color rgb="FFFFB628"/>
      </dataBar>
    </cfRule>
  </conditionalFormatting>
  <conditionalFormatting sqref="AA73:AA74">
    <cfRule type="dataBar" priority="81">
      <dataBar>
        <cfvo type="min"/>
        <cfvo type="max"/>
        <color rgb="FFFFB628"/>
      </dataBar>
    </cfRule>
  </conditionalFormatting>
  <conditionalFormatting sqref="X73:X74">
    <cfRule type="dataBar" priority="80">
      <dataBar>
        <cfvo type="min"/>
        <cfvo type="max"/>
        <color rgb="FFD6007B"/>
      </dataBar>
    </cfRule>
  </conditionalFormatting>
  <conditionalFormatting sqref="Z73:Z74">
    <cfRule type="dataBar" priority="79">
      <dataBar>
        <cfvo type="min"/>
        <cfvo type="max"/>
        <color rgb="FFD6007B"/>
      </dataBar>
    </cfRule>
  </conditionalFormatting>
  <conditionalFormatting sqref="AB73:AB74">
    <cfRule type="dataBar" priority="78">
      <dataBar>
        <cfvo type="min"/>
        <cfvo type="max"/>
        <color rgb="FFD6007B"/>
      </dataBar>
    </cfRule>
  </conditionalFormatting>
  <conditionalFormatting sqref="AC73:AC74">
    <cfRule type="dataBar" priority="77">
      <dataBar>
        <cfvo type="min"/>
        <cfvo type="max"/>
        <color rgb="FFFFB628"/>
      </dataBar>
    </cfRule>
  </conditionalFormatting>
  <conditionalFormatting sqref="AD73:AD74">
    <cfRule type="dataBar" priority="76">
      <dataBar>
        <cfvo type="min"/>
        <cfvo type="max"/>
        <color rgb="FFD6007B"/>
      </dataBar>
    </cfRule>
  </conditionalFormatting>
  <conditionalFormatting sqref="AE16:AE35 AE38">
    <cfRule type="dataBar" priority="59">
      <dataBar>
        <cfvo type="min"/>
        <cfvo type="max"/>
        <color rgb="FFFFB628"/>
      </dataBar>
    </cfRule>
  </conditionalFormatting>
  <conditionalFormatting sqref="AG16:AG35 AG38">
    <cfRule type="dataBar" priority="58">
      <dataBar>
        <cfvo type="min"/>
        <cfvo type="max"/>
        <color rgb="FFFFB628"/>
      </dataBar>
    </cfRule>
  </conditionalFormatting>
  <conditionalFormatting sqref="AI16:AI35 AI38">
    <cfRule type="dataBar" priority="57">
      <dataBar>
        <cfvo type="min"/>
        <cfvo type="max"/>
        <color rgb="FFFFB628"/>
      </dataBar>
    </cfRule>
  </conditionalFormatting>
  <conditionalFormatting sqref="AF16:AF35 AF38">
    <cfRule type="dataBar" priority="56">
      <dataBar>
        <cfvo type="min"/>
        <cfvo type="max"/>
        <color rgb="FFD6007B"/>
      </dataBar>
    </cfRule>
  </conditionalFormatting>
  <conditionalFormatting sqref="AH16:AH35 AH38">
    <cfRule type="dataBar" priority="55">
      <dataBar>
        <cfvo type="min"/>
        <cfvo type="max"/>
        <color rgb="FFD6007B"/>
      </dataBar>
    </cfRule>
  </conditionalFormatting>
  <conditionalFormatting sqref="AJ16:AJ35 AJ38">
    <cfRule type="dataBar" priority="54">
      <dataBar>
        <cfvo type="min"/>
        <cfvo type="max"/>
        <color rgb="FFD6007B"/>
      </dataBar>
    </cfRule>
  </conditionalFormatting>
  <conditionalFormatting sqref="AL16:AL35">
    <cfRule type="dataBar" priority="46">
      <dataBar>
        <cfvo type="min"/>
        <cfvo type="max"/>
        <color rgb="FFD6007B"/>
      </dataBar>
    </cfRule>
  </conditionalFormatting>
  <conditionalFormatting sqref="AE73:AE74">
    <cfRule type="dataBar" priority="33">
      <dataBar>
        <cfvo type="min"/>
        <cfvo type="max"/>
        <color rgb="FFFFB628"/>
      </dataBar>
    </cfRule>
  </conditionalFormatting>
  <conditionalFormatting sqref="AG73:AG74">
    <cfRule type="dataBar" priority="32">
      <dataBar>
        <cfvo type="min"/>
        <cfvo type="max"/>
        <color rgb="FFFFB628"/>
      </dataBar>
    </cfRule>
  </conditionalFormatting>
  <conditionalFormatting sqref="AI73:AI74">
    <cfRule type="dataBar" priority="31">
      <dataBar>
        <cfvo type="min"/>
        <cfvo type="max"/>
        <color rgb="FFFFB628"/>
      </dataBar>
    </cfRule>
  </conditionalFormatting>
  <conditionalFormatting sqref="AF73:AF74">
    <cfRule type="dataBar" priority="30">
      <dataBar>
        <cfvo type="min"/>
        <cfvo type="max"/>
        <color rgb="FFD6007B"/>
      </dataBar>
    </cfRule>
  </conditionalFormatting>
  <conditionalFormatting sqref="AH73:AH74">
    <cfRule type="dataBar" priority="29">
      <dataBar>
        <cfvo type="min"/>
        <cfvo type="max"/>
        <color rgb="FFD6007B"/>
      </dataBar>
    </cfRule>
  </conditionalFormatting>
  <conditionalFormatting sqref="AJ73:AJ74">
    <cfRule type="dataBar" priority="28">
      <dataBar>
        <cfvo type="min"/>
        <cfvo type="max"/>
        <color rgb="FFD6007B"/>
      </dataBar>
    </cfRule>
  </conditionalFormatting>
  <conditionalFormatting sqref="AK73:AK74">
    <cfRule type="dataBar" priority="27">
      <dataBar>
        <cfvo type="min"/>
        <cfvo type="max"/>
        <color rgb="FFFFB628"/>
      </dataBar>
    </cfRule>
  </conditionalFormatting>
  <conditionalFormatting sqref="AL73:AL74">
    <cfRule type="dataBar" priority="26">
      <dataBar>
        <cfvo type="min"/>
        <cfvo type="max"/>
        <color rgb="FFD6007B"/>
      </dataBar>
    </cfRule>
  </conditionalFormatting>
  <conditionalFormatting sqref="U16:U35">
    <cfRule type="dataBar" priority="17">
      <dataBar>
        <cfvo type="min"/>
        <cfvo type="max"/>
        <color rgb="FFFFB628"/>
      </dataBar>
    </cfRule>
  </conditionalFormatting>
  <conditionalFormatting sqref="U38">
    <cfRule type="dataBar" priority="16">
      <dataBar>
        <cfvo type="min"/>
        <cfvo type="max"/>
        <color rgb="FFFFB628"/>
      </dataBar>
    </cfRule>
  </conditionalFormatting>
  <conditionalFormatting sqref="V38">
    <cfRule type="dataBar" priority="15">
      <dataBar>
        <cfvo type="min"/>
        <cfvo type="max"/>
        <color rgb="FFD6007B"/>
      </dataBar>
    </cfRule>
  </conditionalFormatting>
  <conditionalFormatting sqref="AC38">
    <cfRule type="dataBar" priority="14">
      <dataBar>
        <cfvo type="min"/>
        <cfvo type="max"/>
        <color rgb="FFFFB628"/>
      </dataBar>
    </cfRule>
  </conditionalFormatting>
  <conditionalFormatting sqref="AD38">
    <cfRule type="dataBar" priority="13">
      <dataBar>
        <cfvo type="min"/>
        <cfvo type="max"/>
        <color rgb="FFD6007B"/>
      </dataBar>
    </cfRule>
  </conditionalFormatting>
  <conditionalFormatting sqref="AK38">
    <cfRule type="dataBar" priority="12">
      <dataBar>
        <cfvo type="min"/>
        <cfvo type="max"/>
        <color rgb="FFFFB628"/>
      </dataBar>
    </cfRule>
  </conditionalFormatting>
  <conditionalFormatting sqref="AL38">
    <cfRule type="dataBar" priority="11">
      <dataBar>
        <cfvo type="min"/>
        <cfvo type="max"/>
        <color rgb="FFD6007B"/>
      </dataBar>
    </cfRule>
  </conditionalFormatting>
  <conditionalFormatting sqref="AK16:AK35">
    <cfRule type="dataBar" priority="8">
      <dataBar>
        <cfvo type="min"/>
        <cfvo type="max"/>
        <color rgb="FFFFB628"/>
      </dataBar>
    </cfRule>
  </conditionalFormatting>
  <conditionalFormatting sqref="B44:B68">
    <cfRule type="dataBar" priority="570">
      <dataBar>
        <cfvo type="min"/>
        <cfvo type="max"/>
        <color rgb="FFFFB628"/>
      </dataBar>
    </cfRule>
  </conditionalFormatting>
  <conditionalFormatting sqref="C44:C68">
    <cfRule type="dataBar" priority="571">
      <dataBar>
        <cfvo type="min"/>
        <cfvo type="max"/>
        <color rgb="FFFF555A"/>
      </dataBar>
    </cfRule>
  </conditionalFormatting>
  <conditionalFormatting sqref="D44:D68">
    <cfRule type="dataBar" priority="572">
      <dataBar>
        <cfvo type="min"/>
        <cfvo type="max"/>
        <color rgb="FFD6007B"/>
      </dataBar>
    </cfRule>
  </conditionalFormatting>
  <conditionalFormatting sqref="E44:E68">
    <cfRule type="dataBar" priority="573">
      <dataBar>
        <cfvo type="min"/>
        <cfvo type="max"/>
        <color rgb="FF638EC6"/>
      </dataBar>
    </cfRule>
  </conditionalFormatting>
  <conditionalFormatting sqref="G44:G68">
    <cfRule type="dataBar" priority="574">
      <dataBar>
        <cfvo type="min"/>
        <cfvo type="max"/>
        <color rgb="FFFFB628"/>
      </dataBar>
    </cfRule>
  </conditionalFormatting>
  <conditionalFormatting sqref="H44:H68">
    <cfRule type="dataBar" priority="575">
      <dataBar>
        <cfvo type="min"/>
        <cfvo type="max"/>
        <color rgb="FFD6007B"/>
      </dataBar>
    </cfRule>
  </conditionalFormatting>
  <conditionalFormatting sqref="I44:I68">
    <cfRule type="dataBar" priority="576">
      <dataBar>
        <cfvo type="min"/>
        <cfvo type="max"/>
        <color rgb="FFFFB628"/>
      </dataBar>
    </cfRule>
  </conditionalFormatting>
  <conditionalFormatting sqref="J44:J68">
    <cfRule type="dataBar" priority="577">
      <dataBar>
        <cfvo type="min"/>
        <cfvo type="max"/>
        <color rgb="FFD6007B"/>
      </dataBar>
    </cfRule>
  </conditionalFormatting>
  <conditionalFormatting sqref="K44:K68">
    <cfRule type="dataBar" priority="578">
      <dataBar>
        <cfvo type="min"/>
        <cfvo type="max"/>
        <color rgb="FFFFB628"/>
      </dataBar>
    </cfRule>
  </conditionalFormatting>
  <conditionalFormatting sqref="L44:L68">
    <cfRule type="dataBar" priority="579">
      <dataBar>
        <cfvo type="min"/>
        <cfvo type="max"/>
        <color rgb="FFD6007B"/>
      </dataBar>
    </cfRule>
  </conditionalFormatting>
  <conditionalFormatting sqref="M44:M68">
    <cfRule type="dataBar" priority="580">
      <dataBar>
        <cfvo type="min"/>
        <cfvo type="max"/>
        <color rgb="FFFFB628"/>
      </dataBar>
    </cfRule>
  </conditionalFormatting>
  <conditionalFormatting sqref="N44:N68">
    <cfRule type="dataBar" priority="581">
      <dataBar>
        <cfvo type="min"/>
        <cfvo type="max"/>
        <color rgb="FFD6007B"/>
      </dataBar>
    </cfRule>
  </conditionalFormatting>
  <conditionalFormatting sqref="O44:O68">
    <cfRule type="dataBar" priority="582">
      <dataBar>
        <cfvo type="min"/>
        <cfvo type="max"/>
        <color rgb="FFFFB628"/>
      </dataBar>
    </cfRule>
  </conditionalFormatting>
  <conditionalFormatting sqref="P44:P68">
    <cfRule type="dataBar" priority="583">
      <dataBar>
        <cfvo type="min"/>
        <cfvo type="max"/>
        <color rgb="FFD6007B"/>
      </dataBar>
    </cfRule>
  </conditionalFormatting>
  <conditionalFormatting sqref="Q44:Q68">
    <cfRule type="dataBar" priority="584">
      <dataBar>
        <cfvo type="min"/>
        <cfvo type="max"/>
        <color rgb="FFFFB628"/>
      </dataBar>
    </cfRule>
  </conditionalFormatting>
  <conditionalFormatting sqref="R44:R68">
    <cfRule type="dataBar" priority="585">
      <dataBar>
        <cfvo type="min"/>
        <cfvo type="max"/>
        <color rgb="FFD6007B"/>
      </dataBar>
    </cfRule>
  </conditionalFormatting>
  <conditionalFormatting sqref="S44:S68">
    <cfRule type="dataBar" priority="586">
      <dataBar>
        <cfvo type="min"/>
        <cfvo type="max"/>
        <color rgb="FFFFB628"/>
      </dataBar>
    </cfRule>
  </conditionalFormatting>
  <conditionalFormatting sqref="T44:T68">
    <cfRule type="dataBar" priority="587">
      <dataBar>
        <cfvo type="min"/>
        <cfvo type="max"/>
        <color rgb="FFD6007B"/>
      </dataBar>
    </cfRule>
  </conditionalFormatting>
  <conditionalFormatting sqref="W44:W68">
    <cfRule type="dataBar" priority="588">
      <dataBar>
        <cfvo type="min"/>
        <cfvo type="max"/>
        <color rgb="FFFFB628"/>
      </dataBar>
    </cfRule>
  </conditionalFormatting>
  <conditionalFormatting sqref="X44:X68">
    <cfRule type="dataBar" priority="589">
      <dataBar>
        <cfvo type="min"/>
        <cfvo type="max"/>
        <color rgb="FFD6007B"/>
      </dataBar>
    </cfRule>
  </conditionalFormatting>
  <conditionalFormatting sqref="Y44:Y68">
    <cfRule type="dataBar" priority="590">
      <dataBar>
        <cfvo type="min"/>
        <cfvo type="max"/>
        <color rgb="FFFFB628"/>
      </dataBar>
    </cfRule>
  </conditionalFormatting>
  <conditionalFormatting sqref="Z44:Z68">
    <cfRule type="dataBar" priority="591">
      <dataBar>
        <cfvo type="min"/>
        <cfvo type="max"/>
        <color rgb="FFD6007B"/>
      </dataBar>
    </cfRule>
  </conditionalFormatting>
  <conditionalFormatting sqref="AA44:AA68">
    <cfRule type="dataBar" priority="592">
      <dataBar>
        <cfvo type="min"/>
        <cfvo type="max"/>
        <color rgb="FFFFB628"/>
      </dataBar>
    </cfRule>
  </conditionalFormatting>
  <conditionalFormatting sqref="AB44:AB68">
    <cfRule type="dataBar" priority="593">
      <dataBar>
        <cfvo type="min"/>
        <cfvo type="max"/>
        <color rgb="FFD6007B"/>
      </dataBar>
    </cfRule>
  </conditionalFormatting>
  <conditionalFormatting sqref="AE44:AE68">
    <cfRule type="dataBar" priority="594">
      <dataBar>
        <cfvo type="min"/>
        <cfvo type="max"/>
        <color rgb="FFFFB628"/>
      </dataBar>
    </cfRule>
  </conditionalFormatting>
  <conditionalFormatting sqref="AF44:AF68">
    <cfRule type="dataBar" priority="595">
      <dataBar>
        <cfvo type="min"/>
        <cfvo type="max"/>
        <color rgb="FFD6007B"/>
      </dataBar>
    </cfRule>
  </conditionalFormatting>
  <conditionalFormatting sqref="AG44:AG68">
    <cfRule type="dataBar" priority="596">
      <dataBar>
        <cfvo type="min"/>
        <cfvo type="max"/>
        <color rgb="FFFFB628"/>
      </dataBar>
    </cfRule>
  </conditionalFormatting>
  <conditionalFormatting sqref="AH44:AH68">
    <cfRule type="dataBar" priority="597">
      <dataBar>
        <cfvo type="min"/>
        <cfvo type="max"/>
        <color rgb="FFD6007B"/>
      </dataBar>
    </cfRule>
  </conditionalFormatting>
  <conditionalFormatting sqref="AI44:AI68">
    <cfRule type="dataBar" priority="598">
      <dataBar>
        <cfvo type="min"/>
        <cfvo type="max"/>
        <color rgb="FFFFB628"/>
      </dataBar>
    </cfRule>
  </conditionalFormatting>
  <conditionalFormatting sqref="AJ44:AJ68">
    <cfRule type="dataBar" priority="599">
      <dataBar>
        <cfvo type="min"/>
        <cfvo type="max"/>
        <color rgb="FFD6007B"/>
      </dataBar>
    </cfRule>
  </conditionalFormatting>
  <conditionalFormatting sqref="U44:U68">
    <cfRule type="dataBar" priority="600">
      <dataBar>
        <cfvo type="min"/>
        <cfvo type="max"/>
        <color rgb="FFFFB628"/>
      </dataBar>
    </cfRule>
  </conditionalFormatting>
  <conditionalFormatting sqref="V44:V68">
    <cfRule type="dataBar" priority="601">
      <dataBar>
        <cfvo type="min"/>
        <cfvo type="max"/>
        <color rgb="FFD6007B"/>
      </dataBar>
    </cfRule>
  </conditionalFormatting>
  <conditionalFormatting sqref="AC44:AC68">
    <cfRule type="dataBar" priority="602">
      <dataBar>
        <cfvo type="min"/>
        <cfvo type="max"/>
        <color rgb="FFFFB628"/>
      </dataBar>
    </cfRule>
  </conditionalFormatting>
  <conditionalFormatting sqref="AD44:AD68">
    <cfRule type="dataBar" priority="603">
      <dataBar>
        <cfvo type="min"/>
        <cfvo type="max"/>
        <color rgb="FFD6007B"/>
      </dataBar>
    </cfRule>
  </conditionalFormatting>
  <conditionalFormatting sqref="AK44:AK68">
    <cfRule type="dataBar" priority="604">
      <dataBar>
        <cfvo type="min"/>
        <cfvo type="max"/>
        <color rgb="FFFFB628"/>
      </dataBar>
    </cfRule>
  </conditionalFormatting>
  <conditionalFormatting sqref="AL44:AL68">
    <cfRule type="dataBar" priority="605">
      <dataBar>
        <cfvo type="min"/>
        <cfvo type="max"/>
        <color rgb="FFD6007B"/>
      </dataBar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K74"/>
  <sheetViews>
    <sheetView topLeftCell="T15" zoomScale="85" zoomScaleNormal="85" workbookViewId="0">
      <selection activeCell="E49" sqref="E49"/>
    </sheetView>
  </sheetViews>
  <sheetFormatPr defaultRowHeight="14.4" x14ac:dyDescent="0.3"/>
  <cols>
    <col min="1" max="1" width="24.5546875" customWidth="1"/>
    <col min="2" max="2" width="38.44140625" customWidth="1"/>
    <col min="3" max="3" width="11.44140625" customWidth="1"/>
    <col min="4" max="4" width="34.33203125" customWidth="1"/>
    <col min="5" max="5" width="24" customWidth="1"/>
    <col min="6" max="7" width="11.44140625" customWidth="1"/>
    <col min="8" max="8" width="14.88671875" customWidth="1"/>
    <col min="9" max="9" width="14" customWidth="1"/>
    <col min="10" max="10" width="14.109375" customWidth="1"/>
    <col min="11" max="11" width="14.44140625" customWidth="1"/>
    <col min="12" max="12" width="17.88671875" customWidth="1"/>
    <col min="13" max="18" width="12.44140625" customWidth="1"/>
    <col min="19" max="19" width="15.109375" bestFit="1" customWidth="1"/>
    <col min="20" max="24" width="14.44140625" customWidth="1"/>
    <col min="25" max="25" width="20.5546875" customWidth="1"/>
    <col min="26" max="26" width="17.109375" customWidth="1"/>
    <col min="27" max="27" width="10.44140625" customWidth="1"/>
    <col min="28" max="28" width="13.33203125" customWidth="1"/>
    <col min="29" max="29" width="11.5546875" customWidth="1"/>
    <col min="30" max="31" width="17.109375" customWidth="1"/>
    <col min="32" max="32" width="12.109375" customWidth="1"/>
    <col min="33" max="33" width="16.33203125" customWidth="1"/>
    <col min="34" max="34" width="15.6640625" customWidth="1"/>
    <col min="35" max="35" width="15.44140625" customWidth="1"/>
    <col min="36" max="36" width="10.33203125" customWidth="1"/>
    <col min="37" max="37" width="18.88671875" customWidth="1"/>
  </cols>
  <sheetData>
    <row r="2" spans="1:37" ht="15" customHeight="1" x14ac:dyDescent="0.3">
      <c r="B2" s="14"/>
      <c r="C2" s="14"/>
      <c r="D2" s="14"/>
      <c r="E2" s="14"/>
      <c r="F2" s="14"/>
      <c r="G2" s="758" t="s">
        <v>528</v>
      </c>
      <c r="H2" s="758"/>
      <c r="I2" s="758"/>
      <c r="J2" s="758"/>
      <c r="K2" s="758"/>
      <c r="L2" s="14"/>
      <c r="M2" s="14"/>
      <c r="N2" s="14"/>
      <c r="O2" s="14"/>
      <c r="P2" s="14"/>
      <c r="Q2" s="14"/>
      <c r="R2" s="14"/>
      <c r="S2" s="14"/>
      <c r="T2" s="758"/>
      <c r="U2" s="758"/>
      <c r="V2" s="758"/>
      <c r="W2" s="758"/>
      <c r="X2" s="758"/>
      <c r="Y2" s="758"/>
      <c r="Z2" s="758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7" ht="15.75" customHeight="1" thickBot="1" x14ac:dyDescent="0.35">
      <c r="A3" s="14"/>
      <c r="B3" s="14"/>
      <c r="C3" s="14"/>
      <c r="D3" s="14"/>
      <c r="E3" s="14"/>
      <c r="F3" s="14"/>
      <c r="G3" s="465" t="s">
        <v>576</v>
      </c>
      <c r="H3" s="454">
        <v>1</v>
      </c>
      <c r="I3" s="3" t="s">
        <v>577</v>
      </c>
      <c r="J3" s="456">
        <f>ПП!$G$3</f>
        <v>2016</v>
      </c>
      <c r="K3" s="14" t="s">
        <v>578</v>
      </c>
      <c r="L3" s="14"/>
      <c r="M3" s="14"/>
      <c r="N3" s="14"/>
      <c r="O3" s="14"/>
      <c r="P3" s="14"/>
      <c r="Q3" s="14"/>
      <c r="R3" s="14"/>
      <c r="S3" s="14"/>
      <c r="T3" s="758"/>
      <c r="U3" s="758"/>
      <c r="V3" s="758"/>
      <c r="W3" s="758"/>
      <c r="X3" s="758"/>
      <c r="Y3" s="758"/>
      <c r="Z3" s="758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7" x14ac:dyDescent="0.3">
      <c r="A4" s="247" t="s">
        <v>206</v>
      </c>
      <c r="B4" s="255" t="str">
        <f>РПЗ!B4</f>
        <v>АО "МРТИ РАН"</v>
      </c>
      <c r="C4" s="3"/>
      <c r="D4" s="3"/>
      <c r="E4" s="3"/>
      <c r="F4" s="31"/>
      <c r="G4" s="3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7" ht="39" customHeight="1" x14ac:dyDescent="0.3">
      <c r="A5" s="248" t="s">
        <v>207</v>
      </c>
      <c r="B5" s="253" t="str">
        <f>РПЗ!B5</f>
        <v>117519,г.Москва, Варшавское ш., д.132</v>
      </c>
      <c r="C5" s="3"/>
      <c r="D5" s="3"/>
      <c r="E5" s="3"/>
      <c r="F5" s="31"/>
      <c r="G5" s="3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7" ht="15" customHeight="1" x14ac:dyDescent="0.3">
      <c r="A6" s="248" t="s">
        <v>208</v>
      </c>
      <c r="B6" s="253">
        <f>РПЗ!B6</f>
        <v>0</v>
      </c>
      <c r="C6" s="3"/>
      <c r="D6" s="3"/>
      <c r="E6" s="3"/>
      <c r="F6" s="31"/>
      <c r="G6" s="3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7" ht="26.4" x14ac:dyDescent="0.3">
      <c r="A7" s="248" t="s">
        <v>209</v>
      </c>
      <c r="B7" s="669" t="s">
        <v>1623</v>
      </c>
      <c r="F7" s="31"/>
      <c r="G7" s="31"/>
    </row>
    <row r="8" spans="1:37" x14ac:dyDescent="0.3">
      <c r="A8" s="248" t="s">
        <v>210</v>
      </c>
      <c r="B8" s="253">
        <f>РПЗ!B8</f>
        <v>7726700037</v>
      </c>
      <c r="F8" s="31"/>
      <c r="G8" s="31"/>
    </row>
    <row r="9" spans="1:37" ht="15" customHeight="1" x14ac:dyDescent="0.3">
      <c r="A9" s="248" t="s">
        <v>211</v>
      </c>
      <c r="B9" s="253">
        <f>РПЗ!B9</f>
        <v>772601001</v>
      </c>
      <c r="F9" s="31"/>
      <c r="G9" s="31"/>
    </row>
    <row r="10" spans="1:37" ht="15.75" customHeight="1" thickBot="1" x14ac:dyDescent="0.35">
      <c r="A10" s="249" t="s">
        <v>212</v>
      </c>
      <c r="B10" s="254">
        <f>РПЗ!B10</f>
        <v>45000000000</v>
      </c>
      <c r="F10" s="31"/>
      <c r="G10" s="31"/>
    </row>
    <row r="11" spans="1:37" ht="29.25" customHeight="1" thickBot="1" x14ac:dyDescent="0.35">
      <c r="A11" s="250" t="s">
        <v>581</v>
      </c>
      <c r="B11" s="251" t="s">
        <v>1624</v>
      </c>
      <c r="F11" s="31"/>
      <c r="G11" s="31"/>
    </row>
    <row r="12" spans="1:37" ht="15.75" customHeight="1" thickBot="1" x14ac:dyDescent="0.35">
      <c r="A12" s="4"/>
      <c r="B12" s="5"/>
      <c r="F12" s="71"/>
      <c r="G12" s="5"/>
    </row>
    <row r="13" spans="1:37" ht="27.75" customHeight="1" thickBot="1" x14ac:dyDescent="0.35">
      <c r="A13" s="753" t="s">
        <v>435</v>
      </c>
      <c r="B13" s="753" t="s">
        <v>436</v>
      </c>
      <c r="C13" s="753" t="s">
        <v>221</v>
      </c>
      <c r="D13" s="753" t="s">
        <v>424</v>
      </c>
      <c r="E13" s="822" t="s">
        <v>425</v>
      </c>
      <c r="F13" s="753" t="s">
        <v>439</v>
      </c>
      <c r="G13" s="812" t="s">
        <v>376</v>
      </c>
      <c r="H13" s="753" t="s">
        <v>220</v>
      </c>
      <c r="I13" s="746" t="s">
        <v>375</v>
      </c>
      <c r="J13" s="751" t="s">
        <v>228</v>
      </c>
      <c r="K13" s="757"/>
      <c r="L13" s="757"/>
      <c r="M13" s="757"/>
      <c r="N13" s="757"/>
      <c r="O13" s="757"/>
      <c r="P13" s="757"/>
      <c r="Q13" s="757"/>
      <c r="R13" s="757"/>
      <c r="S13" s="752"/>
      <c r="T13" s="753" t="s">
        <v>552</v>
      </c>
      <c r="U13" s="812" t="s">
        <v>445</v>
      </c>
      <c r="V13" s="812" t="s">
        <v>446</v>
      </c>
      <c r="W13" s="812" t="s">
        <v>428</v>
      </c>
      <c r="X13" s="812" t="s">
        <v>429</v>
      </c>
      <c r="Y13" s="751" t="s">
        <v>373</v>
      </c>
      <c r="Z13" s="752"/>
      <c r="AA13" s="818" t="s">
        <v>448</v>
      </c>
      <c r="AB13" s="819"/>
      <c r="AC13" s="746" t="s">
        <v>557</v>
      </c>
      <c r="AD13" s="746" t="s">
        <v>447</v>
      </c>
      <c r="AE13" s="751" t="s">
        <v>441</v>
      </c>
      <c r="AF13" s="752"/>
      <c r="AG13" s="809" t="s">
        <v>451</v>
      </c>
      <c r="AH13" s="810"/>
      <c r="AI13" s="811"/>
      <c r="AJ13" s="812" t="s">
        <v>460</v>
      </c>
      <c r="AK13" s="746" t="s">
        <v>434</v>
      </c>
    </row>
    <row r="14" spans="1:37" ht="51.75" customHeight="1" thickBot="1" x14ac:dyDescent="0.35">
      <c r="A14" s="756"/>
      <c r="B14" s="756"/>
      <c r="C14" s="756"/>
      <c r="D14" s="756"/>
      <c r="E14" s="823"/>
      <c r="F14" s="756"/>
      <c r="G14" s="817"/>
      <c r="H14" s="756"/>
      <c r="I14" s="747"/>
      <c r="J14" s="751" t="s">
        <v>241</v>
      </c>
      <c r="K14" s="752"/>
      <c r="L14" s="41" t="s">
        <v>1456</v>
      </c>
      <c r="M14" s="751" t="s">
        <v>242</v>
      </c>
      <c r="N14" s="752"/>
      <c r="O14" s="751" t="s">
        <v>497</v>
      </c>
      <c r="P14" s="752"/>
      <c r="Q14" s="41" t="s">
        <v>440</v>
      </c>
      <c r="R14" s="751" t="s">
        <v>243</v>
      </c>
      <c r="S14" s="752"/>
      <c r="T14" s="754"/>
      <c r="U14" s="817"/>
      <c r="V14" s="817"/>
      <c r="W14" s="817"/>
      <c r="X14" s="817"/>
      <c r="Y14" s="746" t="s">
        <v>498</v>
      </c>
      <c r="Z14" s="72" t="s">
        <v>243</v>
      </c>
      <c r="AA14" s="820"/>
      <c r="AB14" s="821"/>
      <c r="AC14" s="755"/>
      <c r="AD14" s="755"/>
      <c r="AE14" s="72" t="s">
        <v>442</v>
      </c>
      <c r="AF14" s="72" t="s">
        <v>443</v>
      </c>
      <c r="AG14" s="32" t="s">
        <v>377</v>
      </c>
      <c r="AH14" s="32" t="s">
        <v>378</v>
      </c>
      <c r="AI14" s="32" t="s">
        <v>379</v>
      </c>
      <c r="AJ14" s="813"/>
      <c r="AK14" s="755"/>
    </row>
    <row r="15" spans="1:37" ht="41.25" customHeight="1" thickBot="1" x14ac:dyDescent="0.35">
      <c r="A15" s="756"/>
      <c r="B15" s="756"/>
      <c r="C15" s="756"/>
      <c r="D15" s="756"/>
      <c r="E15" s="823"/>
      <c r="F15" s="756"/>
      <c r="G15" s="817"/>
      <c r="H15" s="756"/>
      <c r="I15" s="9" t="s">
        <v>244</v>
      </c>
      <c r="J15" s="2" t="s">
        <v>245</v>
      </c>
      <c r="K15" s="10" t="s">
        <v>545</v>
      </c>
      <c r="L15" s="10" t="s">
        <v>246</v>
      </c>
      <c r="M15" s="10" t="s">
        <v>247</v>
      </c>
      <c r="N15" s="10" t="s">
        <v>246</v>
      </c>
      <c r="O15" s="10" t="s">
        <v>247</v>
      </c>
      <c r="P15" s="10" t="s">
        <v>246</v>
      </c>
      <c r="Q15" s="10" t="s">
        <v>246</v>
      </c>
      <c r="R15" s="2" t="s">
        <v>245</v>
      </c>
      <c r="S15" s="10" t="s">
        <v>500</v>
      </c>
      <c r="T15" s="2" t="s">
        <v>248</v>
      </c>
      <c r="U15" s="817"/>
      <c r="V15" s="817"/>
      <c r="W15" s="817"/>
      <c r="X15" s="817"/>
      <c r="Y15" s="755"/>
      <c r="Z15" s="10" t="s">
        <v>500</v>
      </c>
      <c r="AA15" s="70" t="s">
        <v>449</v>
      </c>
      <c r="AB15" s="70" t="s">
        <v>499</v>
      </c>
      <c r="AC15" s="72" t="s">
        <v>558</v>
      </c>
      <c r="AD15" s="755"/>
      <c r="AE15" s="72" t="s">
        <v>444</v>
      </c>
      <c r="AF15" s="72" t="s">
        <v>331</v>
      </c>
      <c r="AG15" s="814" t="s">
        <v>560</v>
      </c>
      <c r="AH15" s="815"/>
      <c r="AI15" s="816"/>
      <c r="AJ15" s="73" t="s">
        <v>232</v>
      </c>
      <c r="AK15" s="755"/>
    </row>
    <row r="16" spans="1:37" ht="15" thickBot="1" x14ac:dyDescent="0.35">
      <c r="A16" s="33" t="s">
        <v>334</v>
      </c>
      <c r="B16" s="34" t="s">
        <v>335</v>
      </c>
      <c r="C16" s="34" t="s">
        <v>336</v>
      </c>
      <c r="D16" s="34" t="s">
        <v>337</v>
      </c>
      <c r="E16" s="34" t="s">
        <v>338</v>
      </c>
      <c r="F16" s="34" t="s">
        <v>339</v>
      </c>
      <c r="G16" s="34" t="s">
        <v>340</v>
      </c>
      <c r="H16" s="34" t="s">
        <v>341</v>
      </c>
      <c r="I16" s="34" t="s">
        <v>342</v>
      </c>
      <c r="J16" s="34" t="s">
        <v>343</v>
      </c>
      <c r="K16" s="34" t="s">
        <v>344</v>
      </c>
      <c r="L16" s="34" t="s">
        <v>345</v>
      </c>
      <c r="M16" s="34" t="s">
        <v>346</v>
      </c>
      <c r="N16" s="34" t="s">
        <v>347</v>
      </c>
      <c r="O16" s="34" t="s">
        <v>348</v>
      </c>
      <c r="P16" s="34" t="s">
        <v>349</v>
      </c>
      <c r="Q16" s="34" t="s">
        <v>350</v>
      </c>
      <c r="R16" s="34" t="s">
        <v>351</v>
      </c>
      <c r="S16" s="34" t="s">
        <v>352</v>
      </c>
      <c r="T16" s="34" t="s">
        <v>353</v>
      </c>
      <c r="U16" s="34" t="s">
        <v>354</v>
      </c>
      <c r="V16" s="34" t="s">
        <v>355</v>
      </c>
      <c r="W16" s="34" t="s">
        <v>437</v>
      </c>
      <c r="X16" s="34" t="s">
        <v>438</v>
      </c>
      <c r="Y16" s="34" t="s">
        <v>559</v>
      </c>
      <c r="Z16" s="34" t="s">
        <v>366</v>
      </c>
      <c r="AA16" s="34" t="s">
        <v>367</v>
      </c>
      <c r="AB16" s="34" t="s">
        <v>368</v>
      </c>
      <c r="AC16" s="34" t="s">
        <v>453</v>
      </c>
      <c r="AD16" s="34" t="s">
        <v>370</v>
      </c>
      <c r="AE16" s="34" t="s">
        <v>454</v>
      </c>
      <c r="AF16" s="34" t="s">
        <v>452</v>
      </c>
      <c r="AG16" s="34" t="s">
        <v>455</v>
      </c>
      <c r="AH16" s="34" t="s">
        <v>456</v>
      </c>
      <c r="AI16" s="34" t="s">
        <v>457</v>
      </c>
      <c r="AJ16" s="34" t="s">
        <v>458</v>
      </c>
      <c r="AK16" s="34" t="s">
        <v>459</v>
      </c>
    </row>
    <row r="17" spans="1:37" ht="48.75" customHeight="1" thickBot="1" x14ac:dyDescent="0.35">
      <c r="A17" s="15" t="str">
        <f t="shared" ref="A17:A74" si="0">INDEX(Диапазон1,ROW(), COLUMN())</f>
        <v>0618-00002</v>
      </c>
      <c r="B17" s="16" t="str">
        <f>РПЗ!$D16</f>
        <v xml:space="preserve">0618-00001 Оказание услуг по определению рыночной стоимости ежемесячной арендной платы нежилых помещений </v>
      </c>
      <c r="C17" s="17" t="str">
        <f>РПЗ!$AA16</f>
        <v>Начальник отдела арендных отношений (отдел 32) Никулина Татьяна Владимировна, тел. +7 495 315 22 57</v>
      </c>
      <c r="D17" s="215" t="str">
        <f>РПЗ!$AB16</f>
        <v>Заказчик</v>
      </c>
      <c r="E17" s="66" t="s">
        <v>275</v>
      </c>
      <c r="F17" s="17" t="str">
        <f>РПЗ!Q16</f>
        <v>ОЗП</v>
      </c>
      <c r="G17" s="18" t="s">
        <v>321</v>
      </c>
      <c r="H17" s="17" t="str">
        <f>РПЗ!W16</f>
        <v>не применимо</v>
      </c>
      <c r="I17" s="19">
        <v>42384</v>
      </c>
      <c r="J17" s="20">
        <f>РПЗ!O16</f>
        <v>42461</v>
      </c>
      <c r="K17" s="311">
        <v>42401</v>
      </c>
      <c r="L17" s="21">
        <v>42411</v>
      </c>
      <c r="M17" s="21">
        <v>42412</v>
      </c>
      <c r="N17" s="21">
        <v>42415</v>
      </c>
      <c r="O17" s="21">
        <v>42412</v>
      </c>
      <c r="P17" s="21">
        <v>42415</v>
      </c>
      <c r="Q17" s="21">
        <v>42416</v>
      </c>
      <c r="R17" s="37">
        <f>РПЗ!P16</f>
        <v>42491</v>
      </c>
      <c r="S17" s="21" t="s">
        <v>1477</v>
      </c>
      <c r="T17" s="185">
        <f>РПЗ!L16</f>
        <v>300000</v>
      </c>
      <c r="U17" s="261">
        <v>2</v>
      </c>
      <c r="V17" s="261">
        <v>0</v>
      </c>
      <c r="W17" s="504">
        <v>4101084163</v>
      </c>
      <c r="X17" s="506" t="s">
        <v>1625</v>
      </c>
      <c r="Y17" s="181">
        <v>150000</v>
      </c>
      <c r="Z17" s="22" t="s">
        <v>1511</v>
      </c>
      <c r="AA17" s="22" t="s">
        <v>68</v>
      </c>
      <c r="AB17" s="74">
        <v>42416</v>
      </c>
      <c r="AC17" s="74"/>
      <c r="AD17" s="181">
        <v>150000</v>
      </c>
      <c r="AE17" s="182">
        <f>'Отчет РПЗ(ПЗ)_ПЗИП'!$T17-'Отчет РПЗ(ПЗ)_ПЗИП'!$AD17</f>
        <v>150000</v>
      </c>
      <c r="AF17" s="170">
        <f>(1-'Отчет РПЗ(ПЗ)_ПЗИП'!$Y17/'Отчет РПЗ(ПЗ)_ПЗИП'!$T17)</f>
        <v>0.5</v>
      </c>
      <c r="AG17" s="179" t="s">
        <v>1477</v>
      </c>
      <c r="AH17" s="179" t="s">
        <v>1477</v>
      </c>
      <c r="AI17" s="179" t="s">
        <v>1477</v>
      </c>
      <c r="AJ17" s="68" t="s">
        <v>1481</v>
      </c>
      <c r="AK17" s="35"/>
    </row>
    <row r="18" spans="1:37" ht="62.25" hidden="1" customHeight="1" x14ac:dyDescent="0.3">
      <c r="A18" s="23" t="str">
        <f t="shared" si="0"/>
        <v>0618-00003</v>
      </c>
      <c r="B18" s="24" t="str">
        <f>РПЗ!$D17</f>
        <v>0618-00002 Выполнение кадастровых работ (межевание, оформление межевых планов, постановка на кадастровый учет) в отношении земельных участков, являющихся собственностью АО "МРТИ РАН"</v>
      </c>
      <c r="C18" s="25" t="str">
        <f>РПЗ!$AA17</f>
        <v>Начальник отдела арендных отношений (отдел 32) Никулина Татьяна Владимировна, тел. +7 495 315 22 57</v>
      </c>
      <c r="D18" s="216" t="str">
        <f>РПЗ!$AB17</f>
        <v>Заказчик</v>
      </c>
      <c r="E18" s="152"/>
      <c r="F18" s="25" t="str">
        <f>РПЗ!Q17</f>
        <v>ОР</v>
      </c>
      <c r="G18" s="26"/>
      <c r="H18" s="25" t="str">
        <f>РПЗ!W17</f>
        <v>не применимо</v>
      </c>
      <c r="I18" s="27"/>
      <c r="J18" s="28">
        <f>РПЗ!O17</f>
        <v>42461</v>
      </c>
      <c r="K18" s="312"/>
      <c r="L18" s="29"/>
      <c r="M18" s="29"/>
      <c r="N18" s="29"/>
      <c r="O18" s="29"/>
      <c r="P18" s="29"/>
      <c r="Q18" s="29"/>
      <c r="R18" s="38">
        <f>РПЗ!P17</f>
        <v>42522</v>
      </c>
      <c r="S18" s="29"/>
      <c r="T18" s="186">
        <f>РПЗ!L17</f>
        <v>850000</v>
      </c>
      <c r="U18" s="262"/>
      <c r="V18" s="262"/>
      <c r="W18" s="505"/>
      <c r="X18" s="507"/>
      <c r="Y18" s="183"/>
      <c r="Z18" s="30"/>
      <c r="AA18" s="30"/>
      <c r="AB18" s="75"/>
      <c r="AC18" s="75"/>
      <c r="AD18" s="183"/>
      <c r="AE18" s="184">
        <f>'Отчет РПЗ(ПЗ)_ПЗИП'!$T18-'Отчет РПЗ(ПЗ)_ПЗИП'!$AD18</f>
        <v>850000</v>
      </c>
      <c r="AF18" s="171">
        <f>(1-'Отчет РПЗ(ПЗ)_ПЗИП'!$Y18/'Отчет РПЗ(ПЗ)_ПЗИП'!$T18)</f>
        <v>1</v>
      </c>
      <c r="AG18" s="178"/>
      <c r="AH18" s="178"/>
      <c r="AI18" s="180"/>
      <c r="AJ18" s="69"/>
      <c r="AK18" s="36"/>
    </row>
    <row r="19" spans="1:37" ht="138" hidden="1" customHeight="1" x14ac:dyDescent="0.3">
      <c r="A19" s="23" t="str">
        <f t="shared" si="0"/>
        <v>0618-00004</v>
      </c>
      <c r="B19" s="24" t="str">
        <f>РПЗ!$D18</f>
        <v xml:space="preserve">0618-00003 Оказание услуг по организации и проведению торгов в форме аукционов, открытых по составу участников, на право заключения договора аренды нежилых помещений, находящихся в собственности Заказчика </v>
      </c>
      <c r="C19" s="25" t="str">
        <f>РПЗ!$AA18</f>
        <v>Начальник отдела арендных отношений (отдел 32) Никулина Татьяна Владимировна, тел. +7 495 315 22 57</v>
      </c>
      <c r="D19" s="216" t="str">
        <f>РПЗ!$AB18</f>
        <v>Заказчик</v>
      </c>
      <c r="E19" s="66" t="s">
        <v>254</v>
      </c>
      <c r="F19" s="25" t="str">
        <f>РПЗ!Q18</f>
        <v>ОР</v>
      </c>
      <c r="G19" s="26" t="s">
        <v>1477</v>
      </c>
      <c r="H19" s="696" t="str">
        <f>РПЗ!W18</f>
        <v>не применимо</v>
      </c>
      <c r="I19" s="26" t="s">
        <v>1477</v>
      </c>
      <c r="J19" s="28">
        <f>РПЗ!O18</f>
        <v>42370</v>
      </c>
      <c r="K19" s="38" t="s">
        <v>1477</v>
      </c>
      <c r="L19" s="38" t="s">
        <v>1477</v>
      </c>
      <c r="M19" s="38" t="s">
        <v>1477</v>
      </c>
      <c r="N19" s="38" t="s">
        <v>1477</v>
      </c>
      <c r="O19" s="38" t="s">
        <v>1477</v>
      </c>
      <c r="P19" s="38" t="s">
        <v>1477</v>
      </c>
      <c r="Q19" s="38" t="s">
        <v>1477</v>
      </c>
      <c r="R19" s="38" t="s">
        <v>1477</v>
      </c>
      <c r="S19" s="29" t="s">
        <v>1477</v>
      </c>
      <c r="T19" s="186">
        <f>РПЗ!L18</f>
        <v>1779800</v>
      </c>
      <c r="U19" s="183" t="s">
        <v>1477</v>
      </c>
      <c r="V19" s="183" t="s">
        <v>1477</v>
      </c>
      <c r="W19" s="183" t="s">
        <v>1477</v>
      </c>
      <c r="X19" s="183" t="s">
        <v>1477</v>
      </c>
      <c r="Y19" s="183" t="s">
        <v>1477</v>
      </c>
      <c r="Z19" s="183" t="s">
        <v>1477</v>
      </c>
      <c r="AA19" s="183" t="s">
        <v>1477</v>
      </c>
      <c r="AB19" s="183" t="s">
        <v>1477</v>
      </c>
      <c r="AC19" s="183" t="s">
        <v>1477</v>
      </c>
      <c r="AD19" s="183" t="s">
        <v>1477</v>
      </c>
      <c r="AE19" s="184" t="e">
        <f>'Отчет РПЗ(ПЗ)_ПЗИП'!$T19-'Отчет РПЗ(ПЗ)_ПЗИП'!$AD19</f>
        <v>#VALUE!</v>
      </c>
      <c r="AF19" s="171" t="e">
        <f>(1-'Отчет РПЗ(ПЗ)_ПЗИП'!$Y19/'Отчет РПЗ(ПЗ)_ПЗИП'!$T19)</f>
        <v>#VALUE!</v>
      </c>
      <c r="AG19" s="183" t="s">
        <v>1477</v>
      </c>
      <c r="AH19" s="183" t="s">
        <v>1477</v>
      </c>
      <c r="AI19" s="183" t="s">
        <v>1477</v>
      </c>
      <c r="AJ19" s="69" t="s">
        <v>1481</v>
      </c>
      <c r="AK19" s="36"/>
    </row>
    <row r="20" spans="1:37" ht="53.25" hidden="1" customHeight="1" x14ac:dyDescent="0.3">
      <c r="A20" s="23" t="str">
        <f t="shared" si="0"/>
        <v>0618-00005</v>
      </c>
      <c r="B20" s="24" t="str">
        <f>РПЗ!$D19</f>
        <v>0618-00004 Поставка МФУ Work Centre 5845/5856(или аналог)</v>
      </c>
      <c r="C20" s="25" t="str">
        <f>РПЗ!$AA19</f>
        <v>Начальник отдела 67 Бухарин Александр Гаврилович, тел. +7 495 315 62 46</v>
      </c>
      <c r="D20" s="216" t="str">
        <f>РПЗ!$AB19</f>
        <v>ООО "РТ-Информ"</v>
      </c>
      <c r="E20" s="66" t="s">
        <v>254</v>
      </c>
      <c r="F20" s="25" t="str">
        <f>РПЗ!Q19</f>
        <v>ОЗК</v>
      </c>
      <c r="G20" s="26"/>
      <c r="H20" s="25" t="str">
        <f>РПЗ!W19</f>
        <v>не применимо</v>
      </c>
      <c r="I20" s="27"/>
      <c r="J20" s="28">
        <f>РПЗ!O19</f>
        <v>42583</v>
      </c>
      <c r="K20" s="312"/>
      <c r="L20" s="29"/>
      <c r="M20" s="29"/>
      <c r="N20" s="29"/>
      <c r="O20" s="29"/>
      <c r="P20" s="29"/>
      <c r="Q20" s="29"/>
      <c r="R20" s="38">
        <f>РПЗ!P19</f>
        <v>42614</v>
      </c>
      <c r="S20" s="29"/>
      <c r="T20" s="186">
        <f>РПЗ!L19</f>
        <v>546000</v>
      </c>
      <c r="U20" s="262"/>
      <c r="V20" s="262"/>
      <c r="W20" s="505"/>
      <c r="X20" s="507"/>
      <c r="Y20" s="183"/>
      <c r="Z20" s="30"/>
      <c r="AA20" s="30"/>
      <c r="AB20" s="75"/>
      <c r="AC20" s="75"/>
      <c r="AD20" s="183"/>
      <c r="AE20" s="184">
        <f>'Отчет РПЗ(ПЗ)_ПЗИП'!$T20-'Отчет РПЗ(ПЗ)_ПЗИП'!$AD20</f>
        <v>546000</v>
      </c>
      <c r="AF20" s="171">
        <f>(1-'Отчет РПЗ(ПЗ)_ПЗИП'!$Y20/'Отчет РПЗ(ПЗ)_ПЗИП'!$T20)</f>
        <v>1</v>
      </c>
      <c r="AG20" s="178"/>
      <c r="AH20" s="178"/>
      <c r="AI20" s="180"/>
      <c r="AJ20" s="69"/>
      <c r="AK20" s="36"/>
    </row>
    <row r="21" spans="1:37" ht="36.75" hidden="1" customHeight="1" x14ac:dyDescent="0.3">
      <c r="A21" s="23" t="str">
        <f t="shared" si="0"/>
        <v>0618-00006</v>
      </c>
      <c r="B21" s="24" t="str">
        <f>РПЗ!$D20</f>
        <v>0618-00005 Поставка оргтехники, расходных материалов</v>
      </c>
      <c r="C21" s="25" t="str">
        <f>РПЗ!$AA20</f>
        <v>Начальник отдела 67 Бухарин Александр Гаврилович, тел. +7 495 315 62 46</v>
      </c>
      <c r="D21" s="216" t="str">
        <f>РПЗ!$AB20</f>
        <v>Заказчик</v>
      </c>
      <c r="E21" s="66" t="s">
        <v>254</v>
      </c>
      <c r="F21" s="25" t="str">
        <f>РПЗ!Q20</f>
        <v>ОЗК</v>
      </c>
      <c r="G21" s="26"/>
      <c r="H21" s="25" t="str">
        <f>РПЗ!W20</f>
        <v>не применимо</v>
      </c>
      <c r="I21" s="27"/>
      <c r="J21" s="28">
        <f>РПЗ!O20</f>
        <v>42461</v>
      </c>
      <c r="K21" s="312"/>
      <c r="L21" s="29"/>
      <c r="M21" s="29"/>
      <c r="N21" s="29"/>
      <c r="O21" s="29"/>
      <c r="P21" s="29"/>
      <c r="Q21" s="29"/>
      <c r="R21" s="38">
        <f>РПЗ!P20</f>
        <v>42430</v>
      </c>
      <c r="S21" s="29"/>
      <c r="T21" s="186">
        <f>РПЗ!L20</f>
        <v>245100</v>
      </c>
      <c r="U21" s="262"/>
      <c r="V21" s="262"/>
      <c r="W21" s="505"/>
      <c r="X21" s="507"/>
      <c r="Y21" s="183"/>
      <c r="Z21" s="30"/>
      <c r="AA21" s="30"/>
      <c r="AB21" s="75"/>
      <c r="AC21" s="75"/>
      <c r="AD21" s="183"/>
      <c r="AE21" s="184">
        <f>'Отчет РПЗ(ПЗ)_ПЗИП'!$T21-'Отчет РПЗ(ПЗ)_ПЗИП'!$AD21</f>
        <v>245100</v>
      </c>
      <c r="AF21" s="171">
        <f>(1-'Отчет РПЗ(ПЗ)_ПЗИП'!$Y21/'Отчет РПЗ(ПЗ)_ПЗИП'!$T21)</f>
        <v>1</v>
      </c>
      <c r="AG21" s="178"/>
      <c r="AH21" s="178"/>
      <c r="AI21" s="180"/>
      <c r="AJ21" s="69"/>
      <c r="AK21" s="36"/>
    </row>
    <row r="22" spans="1:37" ht="35.25" hidden="1" customHeight="1" x14ac:dyDescent="0.3">
      <c r="A22" s="23" t="str">
        <f t="shared" si="0"/>
        <v>0618-00007</v>
      </c>
      <c r="B22" s="24" t="str">
        <f>РПЗ!$D21</f>
        <v>0618-00006 Поставка оргтехники, расходных материалов</v>
      </c>
      <c r="C22" s="25" t="str">
        <f>РПЗ!$AA21</f>
        <v>Начальник отдела 67 Бухарин Александр Гаврилович, тел. +7 495 315 62 46</v>
      </c>
      <c r="D22" s="216" t="str">
        <f>РПЗ!$AB21</f>
        <v>Заказчик</v>
      </c>
      <c r="E22" s="66" t="s">
        <v>254</v>
      </c>
      <c r="F22" s="25" t="str">
        <f>РПЗ!Q21</f>
        <v>ОЗК</v>
      </c>
      <c r="G22" s="26"/>
      <c r="H22" s="25" t="str">
        <f>РПЗ!W21</f>
        <v>не применимо</v>
      </c>
      <c r="I22" s="27"/>
      <c r="J22" s="28">
        <f>РПЗ!O21</f>
        <v>42461</v>
      </c>
      <c r="K22" s="312"/>
      <c r="L22" s="29"/>
      <c r="M22" s="29"/>
      <c r="N22" s="29"/>
      <c r="O22" s="29"/>
      <c r="P22" s="29"/>
      <c r="Q22" s="29"/>
      <c r="R22" s="38">
        <f>РПЗ!P21</f>
        <v>42491</v>
      </c>
      <c r="S22" s="29"/>
      <c r="T22" s="186">
        <f>РПЗ!L21</f>
        <v>134100</v>
      </c>
      <c r="U22" s="262"/>
      <c r="V22" s="262"/>
      <c r="W22" s="505"/>
      <c r="X22" s="507"/>
      <c r="Y22" s="183"/>
      <c r="Z22" s="30"/>
      <c r="AA22" s="30"/>
      <c r="AB22" s="75"/>
      <c r="AC22" s="75"/>
      <c r="AD22" s="183"/>
      <c r="AE22" s="184">
        <f>'Отчет РПЗ(ПЗ)_ПЗИП'!$T22-'Отчет РПЗ(ПЗ)_ПЗИП'!$AD22</f>
        <v>134100</v>
      </c>
      <c r="AF22" s="171">
        <f>(1-'Отчет РПЗ(ПЗ)_ПЗИП'!$Y22/'Отчет РПЗ(ПЗ)_ПЗИП'!$T22)</f>
        <v>1</v>
      </c>
      <c r="AG22" s="178"/>
      <c r="AH22" s="178"/>
      <c r="AI22" s="180"/>
      <c r="AJ22" s="69"/>
      <c r="AK22" s="36"/>
    </row>
    <row r="23" spans="1:37" ht="38.25" hidden="1" customHeight="1" x14ac:dyDescent="0.3">
      <c r="A23" s="23" t="str">
        <f t="shared" si="0"/>
        <v>0618-00008</v>
      </c>
      <c r="B23" s="24" t="str">
        <f>РПЗ!$D22</f>
        <v>0618-00007 Поставка оргтехники, расходных материалов</v>
      </c>
      <c r="C23" s="25" t="str">
        <f>РПЗ!$AA22</f>
        <v>Начальник отдела 67 Бухарин Александр Гаврилович, тел. +7 495 315 62 46</v>
      </c>
      <c r="D23" s="216" t="str">
        <f>РПЗ!$AB22</f>
        <v>Заказчик</v>
      </c>
      <c r="E23" s="66" t="s">
        <v>254</v>
      </c>
      <c r="F23" s="25" t="str">
        <f>РПЗ!Q22</f>
        <v>ОЗК</v>
      </c>
      <c r="G23" s="26"/>
      <c r="H23" s="25" t="str">
        <f>РПЗ!W22</f>
        <v>не применимо</v>
      </c>
      <c r="I23" s="27"/>
      <c r="J23" s="28">
        <f>РПЗ!O22</f>
        <v>42552</v>
      </c>
      <c r="K23" s="312"/>
      <c r="L23" s="29"/>
      <c r="M23" s="29"/>
      <c r="N23" s="29"/>
      <c r="O23" s="29"/>
      <c r="P23" s="29"/>
      <c r="Q23" s="29"/>
      <c r="R23" s="38">
        <f>РПЗ!P22</f>
        <v>42583</v>
      </c>
      <c r="S23" s="29"/>
      <c r="T23" s="186">
        <f>РПЗ!L22</f>
        <v>245100</v>
      </c>
      <c r="U23" s="262"/>
      <c r="V23" s="262"/>
      <c r="W23" s="505"/>
      <c r="X23" s="507"/>
      <c r="Y23" s="183"/>
      <c r="Z23" s="30"/>
      <c r="AA23" s="30"/>
      <c r="AB23" s="75"/>
      <c r="AC23" s="75"/>
      <c r="AD23" s="183"/>
      <c r="AE23" s="184">
        <f>'Отчет РПЗ(ПЗ)_ПЗИП'!$T23-'Отчет РПЗ(ПЗ)_ПЗИП'!$AD23</f>
        <v>245100</v>
      </c>
      <c r="AF23" s="171">
        <f>(1-'Отчет РПЗ(ПЗ)_ПЗИП'!$Y23/'Отчет РПЗ(ПЗ)_ПЗИП'!$T23)</f>
        <v>1</v>
      </c>
      <c r="AG23" s="178"/>
      <c r="AH23" s="178"/>
      <c r="AI23" s="180"/>
      <c r="AJ23" s="69"/>
      <c r="AK23" s="36"/>
    </row>
    <row r="24" spans="1:37" ht="71.25" hidden="1" customHeight="1" x14ac:dyDescent="0.3">
      <c r="A24" s="23" t="str">
        <f t="shared" si="0"/>
        <v>0618-00009</v>
      </c>
      <c r="B24" s="24" t="str">
        <f>РПЗ!$D23</f>
        <v>0618-00008 Поставка оргтехники, расходных материалов</v>
      </c>
      <c r="C24" s="25" t="str">
        <f>РПЗ!$AA23</f>
        <v>Начальник отдела 67 Бухарин Александр Гаврилович, тел. +7 495 315 62 46</v>
      </c>
      <c r="D24" s="216" t="str">
        <f>РПЗ!$AB23</f>
        <v>Заказчик</v>
      </c>
      <c r="E24" s="66" t="s">
        <v>254</v>
      </c>
      <c r="F24" s="25" t="str">
        <f>РПЗ!Q23</f>
        <v>ОЗК</v>
      </c>
      <c r="G24" s="26"/>
      <c r="H24" s="25" t="str">
        <f>РПЗ!W23</f>
        <v>не применимо</v>
      </c>
      <c r="I24" s="27"/>
      <c r="J24" s="28">
        <f>РПЗ!O23</f>
        <v>42644</v>
      </c>
      <c r="K24" s="312"/>
      <c r="L24" s="29"/>
      <c r="M24" s="29"/>
      <c r="N24" s="29"/>
      <c r="O24" s="29"/>
      <c r="P24" s="29"/>
      <c r="Q24" s="29"/>
      <c r="R24" s="38">
        <f>РПЗ!P23</f>
        <v>42675</v>
      </c>
      <c r="S24" s="29"/>
      <c r="T24" s="186">
        <f>РПЗ!L23</f>
        <v>192600</v>
      </c>
      <c r="U24" s="262"/>
      <c r="V24" s="262"/>
      <c r="W24" s="505"/>
      <c r="X24" s="507"/>
      <c r="Y24" s="183"/>
      <c r="Z24" s="30"/>
      <c r="AA24" s="30"/>
      <c r="AB24" s="75"/>
      <c r="AC24" s="75"/>
      <c r="AD24" s="183"/>
      <c r="AE24" s="184">
        <f>'Отчет РПЗ(ПЗ)_ПЗИП'!$T24-'Отчет РПЗ(ПЗ)_ПЗИП'!$AD24</f>
        <v>192600</v>
      </c>
      <c r="AF24" s="171">
        <f>(1-'Отчет РПЗ(ПЗ)_ПЗИП'!$Y24/'Отчет РПЗ(ПЗ)_ПЗИП'!$T24)</f>
        <v>1</v>
      </c>
      <c r="AG24" s="178"/>
      <c r="AH24" s="178"/>
      <c r="AI24" s="180"/>
      <c r="AJ24" s="69"/>
      <c r="AK24" s="36"/>
    </row>
    <row r="25" spans="1:37" ht="63.75" hidden="1" customHeight="1" x14ac:dyDescent="0.3">
      <c r="A25" s="23" t="str">
        <f t="shared" si="0"/>
        <v>0618-00010</v>
      </c>
      <c r="B25" s="24" t="str">
        <f>РПЗ!$D24</f>
        <v>0618-00009 Ремонт фасада здания по адресу г. Москва, Варшавское ш., д.132 стр. 8 и 9</v>
      </c>
      <c r="C25" s="25" t="str">
        <f>РПЗ!$AA24</f>
        <v xml:space="preserve">Начальник отдела 70 Власов Алексей Валерьевич, тел. +7 495 314 01 44 </v>
      </c>
      <c r="D25" s="216" t="str">
        <f>РПЗ!$AB24</f>
        <v>Заказчик</v>
      </c>
      <c r="E25" s="66" t="s">
        <v>254</v>
      </c>
      <c r="F25" s="25" t="str">
        <f>РПЗ!Q24</f>
        <v>ОЗП</v>
      </c>
      <c r="G25" s="26"/>
      <c r="H25" s="25" t="str">
        <f>РПЗ!W24</f>
        <v>не применимо</v>
      </c>
      <c r="I25" s="27"/>
      <c r="J25" s="28">
        <f>РПЗ!O24</f>
        <v>42480</v>
      </c>
      <c r="K25" s="312"/>
      <c r="L25" s="29"/>
      <c r="M25" s="29"/>
      <c r="N25" s="29"/>
      <c r="O25" s="29"/>
      <c r="P25" s="29"/>
      <c r="Q25" s="29"/>
      <c r="R25" s="38">
        <f>РПЗ!P24</f>
        <v>42643</v>
      </c>
      <c r="S25" s="29"/>
      <c r="T25" s="186" t="str">
        <f>РПЗ!L24</f>
        <v>4 600 000</v>
      </c>
      <c r="U25" s="262"/>
      <c r="V25" s="262"/>
      <c r="W25" s="505"/>
      <c r="X25" s="507"/>
      <c r="Y25" s="183"/>
      <c r="Z25" s="30"/>
      <c r="AA25" s="30"/>
      <c r="AB25" s="75"/>
      <c r="AC25" s="75"/>
      <c r="AD25" s="183"/>
      <c r="AE25" s="184" t="e">
        <f>'Отчет РПЗ(ПЗ)_ПЗИП'!$T25-'Отчет РПЗ(ПЗ)_ПЗИП'!$AD25</f>
        <v>#VALUE!</v>
      </c>
      <c r="AF25" s="171" t="e">
        <f>(1-'Отчет РПЗ(ПЗ)_ПЗИП'!$Y25/'Отчет РПЗ(ПЗ)_ПЗИП'!$T25)</f>
        <v>#VALUE!</v>
      </c>
      <c r="AG25" s="178"/>
      <c r="AH25" s="178"/>
      <c r="AI25" s="180"/>
      <c r="AJ25" s="69"/>
      <c r="AK25" s="36"/>
    </row>
    <row r="26" spans="1:37" ht="46.5" hidden="1" customHeight="1" x14ac:dyDescent="0.3">
      <c r="A26" s="23" t="str">
        <f t="shared" si="0"/>
        <v>0618-00011</v>
      </c>
      <c r="B26" s="24" t="str">
        <f>РПЗ!$D25</f>
        <v>0618-00010 Ремонт крыши по адресу г. Москва, Варшавское ш. д.132, стр. 13</v>
      </c>
      <c r="C26" s="25" t="str">
        <f>РПЗ!$AA25</f>
        <v>Начальник отдела 70 Власов Алексей Валерьевич, тел. +7 495 314 01 44</v>
      </c>
      <c r="D26" s="216" t="str">
        <f>РПЗ!$AB25</f>
        <v>Заказчик</v>
      </c>
      <c r="E26" s="66" t="s">
        <v>254</v>
      </c>
      <c r="F26" s="25" t="str">
        <f>РПЗ!Q25</f>
        <v>ОК</v>
      </c>
      <c r="G26" s="26"/>
      <c r="H26" s="25" t="str">
        <f>РПЗ!W25</f>
        <v>не применимо</v>
      </c>
      <c r="I26" s="27"/>
      <c r="J26" s="28">
        <f>РПЗ!O25</f>
        <v>42480</v>
      </c>
      <c r="K26" s="312"/>
      <c r="L26" s="29"/>
      <c r="M26" s="29"/>
      <c r="N26" s="29"/>
      <c r="O26" s="29"/>
      <c r="P26" s="29"/>
      <c r="Q26" s="29"/>
      <c r="R26" s="38">
        <f>РПЗ!P25</f>
        <v>42643</v>
      </c>
      <c r="S26" s="29"/>
      <c r="T26" s="186" t="str">
        <f>РПЗ!L25</f>
        <v>6 500 000</v>
      </c>
      <c r="U26" s="262"/>
      <c r="V26" s="262"/>
      <c r="W26" s="505"/>
      <c r="X26" s="507"/>
      <c r="Y26" s="183"/>
      <c r="Z26" s="30"/>
      <c r="AA26" s="30"/>
      <c r="AB26" s="75"/>
      <c r="AC26" s="75"/>
      <c r="AD26" s="183"/>
      <c r="AE26" s="184" t="e">
        <f>'Отчет РПЗ(ПЗ)_ПЗИП'!$T26-'Отчет РПЗ(ПЗ)_ПЗИП'!$AD26</f>
        <v>#VALUE!</v>
      </c>
      <c r="AF26" s="171" t="e">
        <f>(1-'Отчет РПЗ(ПЗ)_ПЗИП'!$Y26/'Отчет РПЗ(ПЗ)_ПЗИП'!$T26)</f>
        <v>#VALUE!</v>
      </c>
      <c r="AG26" s="178"/>
      <c r="AH26" s="178"/>
      <c r="AI26" s="180"/>
      <c r="AJ26" s="69"/>
      <c r="AK26" s="36"/>
    </row>
    <row r="27" spans="1:37" ht="48" hidden="1" customHeight="1" x14ac:dyDescent="0.3">
      <c r="A27" s="23" t="str">
        <f t="shared" si="0"/>
        <v>0618-00012</v>
      </c>
      <c r="B27" s="24" t="str">
        <f>РПЗ!$D26</f>
        <v>0618-00011 Ремонт кровли крыш. по адресу г. Москва, Варшавское ш. стр. 8</v>
      </c>
      <c r="C27" s="25" t="str">
        <f>РПЗ!$AA26</f>
        <v>Начальник отдела 70 Власов Алексей Валерьевич, тел. +7 495 314 01 44</v>
      </c>
      <c r="D27" s="216" t="str">
        <f>РПЗ!$AB26</f>
        <v>Заказчик</v>
      </c>
      <c r="E27" s="66" t="s">
        <v>254</v>
      </c>
      <c r="F27" s="25" t="str">
        <f>РПЗ!Q26</f>
        <v>ОЗП</v>
      </c>
      <c r="G27" s="26"/>
      <c r="H27" s="25" t="str">
        <f>РПЗ!W26</f>
        <v>не применимо</v>
      </c>
      <c r="I27" s="27"/>
      <c r="J27" s="28">
        <f>РПЗ!O26</f>
        <v>42480</v>
      </c>
      <c r="K27" s="312"/>
      <c r="L27" s="29"/>
      <c r="M27" s="29"/>
      <c r="N27" s="29"/>
      <c r="O27" s="29"/>
      <c r="P27" s="29"/>
      <c r="Q27" s="29"/>
      <c r="R27" s="38">
        <f>РПЗ!P26</f>
        <v>42643</v>
      </c>
      <c r="S27" s="29"/>
      <c r="T27" s="186" t="str">
        <f>РПЗ!L26</f>
        <v>480 000</v>
      </c>
      <c r="U27" s="262"/>
      <c r="V27" s="262"/>
      <c r="W27" s="505"/>
      <c r="X27" s="507"/>
      <c r="Y27" s="183"/>
      <c r="Z27" s="30"/>
      <c r="AA27" s="30"/>
      <c r="AB27" s="75"/>
      <c r="AC27" s="75"/>
      <c r="AD27" s="183"/>
      <c r="AE27" s="184" t="e">
        <f>'Отчет РПЗ(ПЗ)_ПЗИП'!$T27-'Отчет РПЗ(ПЗ)_ПЗИП'!$AD27</f>
        <v>#VALUE!</v>
      </c>
      <c r="AF27" s="171" t="e">
        <f>(1-'Отчет РПЗ(ПЗ)_ПЗИП'!$Y27/'Отчет РПЗ(ПЗ)_ПЗИП'!$T27)</f>
        <v>#VALUE!</v>
      </c>
      <c r="AG27" s="178"/>
      <c r="AH27" s="178"/>
      <c r="AI27" s="180"/>
      <c r="AJ27" s="69"/>
      <c r="AK27" s="36"/>
    </row>
    <row r="28" spans="1:37" ht="46.5" hidden="1" customHeight="1" x14ac:dyDescent="0.3">
      <c r="A28" s="23" t="str">
        <f t="shared" si="0"/>
        <v>0618-00013</v>
      </c>
      <c r="B28" s="24" t="str">
        <f>РПЗ!$D27</f>
        <v>0618-00012 Ремонт цоколя по адресу г. Москва, Варшавское ш. д.132 стр.9 
в осях 22-22;А-Э</v>
      </c>
      <c r="C28" s="25" t="str">
        <f>РПЗ!$AA27</f>
        <v>Начальник отдела 70 Власов Алексей Валерьевич, тел. +7 495 314 01 44</v>
      </c>
      <c r="D28" s="216" t="str">
        <f>РПЗ!$AB27</f>
        <v>Заказчик</v>
      </c>
      <c r="E28" s="66" t="s">
        <v>254</v>
      </c>
      <c r="F28" s="25" t="str">
        <f>РПЗ!Q27</f>
        <v>ОЗП</v>
      </c>
      <c r="G28" s="26"/>
      <c r="H28" s="25" t="str">
        <f>РПЗ!W27</f>
        <v>не применимо</v>
      </c>
      <c r="I28" s="27"/>
      <c r="J28" s="28">
        <f>РПЗ!O27</f>
        <v>42480</v>
      </c>
      <c r="K28" s="312"/>
      <c r="L28" s="29"/>
      <c r="M28" s="29"/>
      <c r="N28" s="29"/>
      <c r="O28" s="29"/>
      <c r="P28" s="29"/>
      <c r="Q28" s="29"/>
      <c r="R28" s="38">
        <f>РПЗ!P27</f>
        <v>42643</v>
      </c>
      <c r="S28" s="29"/>
      <c r="T28" s="186" t="str">
        <f>РПЗ!L27</f>
        <v>280 000</v>
      </c>
      <c r="U28" s="262"/>
      <c r="V28" s="262"/>
      <c r="W28" s="505"/>
      <c r="X28" s="507"/>
      <c r="Y28" s="183"/>
      <c r="Z28" s="30"/>
      <c r="AA28" s="30"/>
      <c r="AB28" s="75"/>
      <c r="AC28" s="75"/>
      <c r="AD28" s="183"/>
      <c r="AE28" s="184" t="e">
        <f>'Отчет РПЗ(ПЗ)_ПЗИП'!$T28-'Отчет РПЗ(ПЗ)_ПЗИП'!$AD28</f>
        <v>#VALUE!</v>
      </c>
      <c r="AF28" s="171" t="e">
        <f>(1-'Отчет РПЗ(ПЗ)_ПЗИП'!$Y28/'Отчет РПЗ(ПЗ)_ПЗИП'!$T28)</f>
        <v>#VALUE!</v>
      </c>
      <c r="AG28" s="178"/>
      <c r="AH28" s="178"/>
      <c r="AI28" s="180"/>
      <c r="AJ28" s="69"/>
      <c r="AK28" s="36"/>
    </row>
    <row r="29" spans="1:37" ht="48" hidden="1" customHeight="1" x14ac:dyDescent="0.3">
      <c r="A29" s="23" t="str">
        <f t="shared" si="0"/>
        <v>0618-00014</v>
      </c>
      <c r="B29" s="24" t="str">
        <f>РПЗ!$D28</f>
        <v xml:space="preserve">0618-00013 Ремонт санузлов по адресу г. Москва, Варшавское ш.д.132 стр.7,8,9 </v>
      </c>
      <c r="C29" s="25" t="str">
        <f>РПЗ!$AA28</f>
        <v>Начальник отдела 70 Власов Алексей Валерьевич, тел. +7 495 314 01 44</v>
      </c>
      <c r="D29" s="216" t="str">
        <f>РПЗ!$AB28</f>
        <v>Заказчик</v>
      </c>
      <c r="E29" s="66" t="s">
        <v>254</v>
      </c>
      <c r="F29" s="25" t="str">
        <f>РПЗ!Q28</f>
        <v>ОЗП</v>
      </c>
      <c r="G29" s="26"/>
      <c r="H29" s="25" t="str">
        <f>РПЗ!W28</f>
        <v>не применимо</v>
      </c>
      <c r="I29" s="27"/>
      <c r="J29" s="28">
        <f>РПЗ!O28</f>
        <v>42461</v>
      </c>
      <c r="K29" s="312"/>
      <c r="L29" s="29"/>
      <c r="M29" s="29"/>
      <c r="N29" s="29"/>
      <c r="O29" s="29"/>
      <c r="P29" s="29"/>
      <c r="Q29" s="29"/>
      <c r="R29" s="38">
        <f>РПЗ!P28</f>
        <v>42643</v>
      </c>
      <c r="S29" s="29"/>
      <c r="T29" s="186" t="str">
        <f>РПЗ!L28</f>
        <v>5 000 000</v>
      </c>
      <c r="U29" s="262"/>
      <c r="V29" s="262"/>
      <c r="W29" s="505"/>
      <c r="X29" s="507"/>
      <c r="Y29" s="183"/>
      <c r="Z29" s="30"/>
      <c r="AA29" s="30"/>
      <c r="AB29" s="75"/>
      <c r="AC29" s="75"/>
      <c r="AD29" s="183"/>
      <c r="AE29" s="184" t="e">
        <f>'Отчет РПЗ(ПЗ)_ПЗИП'!$T29-'Отчет РПЗ(ПЗ)_ПЗИП'!$AD29</f>
        <v>#VALUE!</v>
      </c>
      <c r="AF29" s="171" t="e">
        <f>(1-'Отчет РПЗ(ПЗ)_ПЗИП'!$Y29/'Отчет РПЗ(ПЗ)_ПЗИП'!$T29)</f>
        <v>#VALUE!</v>
      </c>
      <c r="AG29" s="178"/>
      <c r="AH29" s="178"/>
      <c r="AI29" s="180"/>
      <c r="AJ29" s="69"/>
      <c r="AK29" s="36"/>
    </row>
    <row r="30" spans="1:37" ht="51" hidden="1" customHeight="1" x14ac:dyDescent="0.3">
      <c r="A30" s="23" t="str">
        <f t="shared" si="0"/>
        <v>0618-00015</v>
      </c>
      <c r="B30" s="24" t="str">
        <f>РПЗ!$D29</f>
        <v>0618-00014 Ремонт модуля по адресу  г. Тверь, ул. Набережная А.Никитина,д.  132</v>
      </c>
      <c r="C30" s="25" t="str">
        <f>РПЗ!$AA29</f>
        <v>Начальник отдела 70 Власов Алексей Валерьевич, тел. +7 495 314 01 44</v>
      </c>
      <c r="D30" s="216" t="str">
        <f>РПЗ!$AB29</f>
        <v>Заказчик</v>
      </c>
      <c r="E30" s="66" t="s">
        <v>254</v>
      </c>
      <c r="F30" s="25" t="str">
        <f>РПЗ!Q29</f>
        <v>ОЗП</v>
      </c>
      <c r="G30" s="26"/>
      <c r="H30" s="25" t="str">
        <f>РПЗ!W29</f>
        <v>не применимо</v>
      </c>
      <c r="I30" s="27"/>
      <c r="J30" s="28">
        <f>РПЗ!O29</f>
        <v>42470</v>
      </c>
      <c r="K30" s="312"/>
      <c r="L30" s="29"/>
      <c r="M30" s="29"/>
      <c r="N30" s="29"/>
      <c r="O30" s="29"/>
      <c r="P30" s="29"/>
      <c r="Q30" s="29"/>
      <c r="R30" s="38">
        <f>РПЗ!P29</f>
        <v>42643</v>
      </c>
      <c r="S30" s="29"/>
      <c r="T30" s="186">
        <f>РПЗ!L29</f>
        <v>3000000</v>
      </c>
      <c r="U30" s="262"/>
      <c r="V30" s="262"/>
      <c r="W30" s="505"/>
      <c r="X30" s="507"/>
      <c r="Y30" s="183"/>
      <c r="Z30" s="30"/>
      <c r="AA30" s="30"/>
      <c r="AB30" s="75"/>
      <c r="AC30" s="75"/>
      <c r="AD30" s="183"/>
      <c r="AE30" s="184">
        <f>'Отчет РПЗ(ПЗ)_ПЗИП'!$T30-'Отчет РПЗ(ПЗ)_ПЗИП'!$AD30</f>
        <v>3000000</v>
      </c>
      <c r="AF30" s="171">
        <f>(1-'Отчет РПЗ(ПЗ)_ПЗИП'!$Y30/'Отчет РПЗ(ПЗ)_ПЗИП'!$T30)</f>
        <v>1</v>
      </c>
      <c r="AG30" s="178"/>
      <c r="AH30" s="178"/>
      <c r="AI30" s="180"/>
      <c r="AJ30" s="69"/>
      <c r="AK30" s="36"/>
    </row>
    <row r="31" spans="1:37" ht="45" hidden="1" customHeight="1" x14ac:dyDescent="0.3">
      <c r="A31" s="23" t="str">
        <f t="shared" si="0"/>
        <v>0618-00016</v>
      </c>
      <c r="B31" s="24" t="str">
        <f>РПЗ!$D30</f>
        <v>0618-00015 Ремонт отмостки по адресу г. Москва, Варшавское ш.стр. 9</v>
      </c>
      <c r="C31" s="25" t="str">
        <f>РПЗ!$AA30</f>
        <v>Начальник отдела 70 Власов Алексей Валерьевич, тел. +7 495 314 01 44</v>
      </c>
      <c r="D31" s="216" t="str">
        <f>РПЗ!$AB30</f>
        <v>Заказчик</v>
      </c>
      <c r="E31" s="66" t="s">
        <v>254</v>
      </c>
      <c r="F31" s="25" t="str">
        <f>РПЗ!Q30</f>
        <v>ОЗП</v>
      </c>
      <c r="G31" s="26"/>
      <c r="H31" s="25" t="str">
        <f>РПЗ!W30</f>
        <v>не применимо</v>
      </c>
      <c r="I31" s="27"/>
      <c r="J31" s="28">
        <f>РПЗ!O30</f>
        <v>42470</v>
      </c>
      <c r="K31" s="312"/>
      <c r="L31" s="29"/>
      <c r="M31" s="29"/>
      <c r="N31" s="29"/>
      <c r="O31" s="29"/>
      <c r="P31" s="29"/>
      <c r="Q31" s="29"/>
      <c r="R31" s="38">
        <f>РПЗ!P30</f>
        <v>42643</v>
      </c>
      <c r="S31" s="29"/>
      <c r="T31" s="186">
        <f>РПЗ!L30</f>
        <v>400000</v>
      </c>
      <c r="U31" s="262"/>
      <c r="V31" s="262"/>
      <c r="W31" s="505"/>
      <c r="X31" s="507"/>
      <c r="Y31" s="183"/>
      <c r="Z31" s="30"/>
      <c r="AA31" s="30"/>
      <c r="AB31" s="75"/>
      <c r="AC31" s="75"/>
      <c r="AD31" s="183"/>
      <c r="AE31" s="184">
        <f>'Отчет РПЗ(ПЗ)_ПЗИП'!$T31-'Отчет РПЗ(ПЗ)_ПЗИП'!$AD31</f>
        <v>400000</v>
      </c>
      <c r="AF31" s="171">
        <f>(1-'Отчет РПЗ(ПЗ)_ПЗИП'!$Y31/'Отчет РПЗ(ПЗ)_ПЗИП'!$T31)</f>
        <v>1</v>
      </c>
      <c r="AG31" s="178"/>
      <c r="AH31" s="178"/>
      <c r="AI31" s="180"/>
      <c r="AJ31" s="69"/>
      <c r="AK31" s="36"/>
    </row>
    <row r="32" spans="1:37" ht="55.5" hidden="1" customHeight="1" x14ac:dyDescent="0.3">
      <c r="A32" s="23" t="str">
        <f t="shared" si="0"/>
        <v>0618-00017</v>
      </c>
      <c r="B32" s="24" t="str">
        <f>РПЗ!$D31</f>
        <v>0618-00016 Ремонт помещений по адресу г. Москва, Варшавское ш. стр.7,8,9,</v>
      </c>
      <c r="C32" s="25" t="str">
        <f>РПЗ!$AA31</f>
        <v>Начальник отдела 70 Власов Алексей Валерьевич, тел. +7 495 314 01 44</v>
      </c>
      <c r="D32" s="216" t="str">
        <f>РПЗ!$AB31</f>
        <v>Заказчик</v>
      </c>
      <c r="E32" s="66" t="s">
        <v>254</v>
      </c>
      <c r="F32" s="25" t="str">
        <f>РПЗ!Q31</f>
        <v>ОЗП</v>
      </c>
      <c r="G32" s="26"/>
      <c r="H32" s="25" t="str">
        <f>РПЗ!W31</f>
        <v>не применимо</v>
      </c>
      <c r="I32" s="27"/>
      <c r="J32" s="28">
        <f>РПЗ!O31</f>
        <v>42461</v>
      </c>
      <c r="K32" s="312"/>
      <c r="L32" s="29"/>
      <c r="M32" s="29"/>
      <c r="N32" s="29"/>
      <c r="O32" s="29"/>
      <c r="P32" s="29"/>
      <c r="Q32" s="29"/>
      <c r="R32" s="38">
        <f>РПЗ!P31</f>
        <v>42643</v>
      </c>
      <c r="S32" s="29"/>
      <c r="T32" s="186" t="str">
        <f>РПЗ!L31</f>
        <v>2 100 000</v>
      </c>
      <c r="U32" s="262"/>
      <c r="V32" s="262"/>
      <c r="W32" s="505"/>
      <c r="X32" s="507"/>
      <c r="Y32" s="183"/>
      <c r="Z32" s="30"/>
      <c r="AA32" s="30"/>
      <c r="AB32" s="75"/>
      <c r="AC32" s="75"/>
      <c r="AD32" s="183"/>
      <c r="AE32" s="184" t="e">
        <f>'Отчет РПЗ(ПЗ)_ПЗИП'!$T32-'Отчет РПЗ(ПЗ)_ПЗИП'!$AD32</f>
        <v>#VALUE!</v>
      </c>
      <c r="AF32" s="171" t="e">
        <f>(1-'Отчет РПЗ(ПЗ)_ПЗИП'!$Y32/'Отчет РПЗ(ПЗ)_ПЗИП'!$T32)</f>
        <v>#VALUE!</v>
      </c>
      <c r="AG32" s="178"/>
      <c r="AH32" s="178"/>
      <c r="AI32" s="180"/>
      <c r="AJ32" s="69"/>
      <c r="AK32" s="36"/>
    </row>
    <row r="33" spans="1:37" ht="45.75" hidden="1" customHeight="1" x14ac:dyDescent="0.3">
      <c r="A33" s="23" t="str">
        <f t="shared" si="0"/>
        <v>0618-00018</v>
      </c>
      <c r="B33" s="24" t="str">
        <f>РПЗ!$D32</f>
        <v>0618-00017 Оказание услуг по обследованию по адресу г. Москва, Варшавское ш.стр. 13</v>
      </c>
      <c r="C33" s="25" t="str">
        <f>РПЗ!$AA32</f>
        <v>Начальник отдела 70 Власов Алексей Валерьевич, тел. +7 495 314 01 44</v>
      </c>
      <c r="D33" s="216" t="str">
        <f>РПЗ!$AB32</f>
        <v>Заказчик</v>
      </c>
      <c r="E33" s="66" t="s">
        <v>254</v>
      </c>
      <c r="F33" s="25" t="str">
        <f>РПЗ!Q32</f>
        <v>ОЗП</v>
      </c>
      <c r="G33" s="26"/>
      <c r="H33" s="25" t="str">
        <f>РПЗ!W32</f>
        <v>не применимо</v>
      </c>
      <c r="I33" s="27"/>
      <c r="J33" s="28">
        <f>РПЗ!O32</f>
        <v>42461</v>
      </c>
      <c r="K33" s="312"/>
      <c r="L33" s="29"/>
      <c r="M33" s="29"/>
      <c r="N33" s="29"/>
      <c r="O33" s="29"/>
      <c r="P33" s="29"/>
      <c r="Q33" s="29"/>
      <c r="R33" s="38">
        <f>РПЗ!P32</f>
        <v>42643</v>
      </c>
      <c r="S33" s="29"/>
      <c r="T33" s="186" t="str">
        <f>РПЗ!L32</f>
        <v>400 000</v>
      </c>
      <c r="U33" s="262"/>
      <c r="V33" s="262"/>
      <c r="W33" s="505"/>
      <c r="X33" s="507"/>
      <c r="Y33" s="183"/>
      <c r="Z33" s="30"/>
      <c r="AA33" s="30"/>
      <c r="AB33" s="75"/>
      <c r="AC33" s="75"/>
      <c r="AD33" s="183"/>
      <c r="AE33" s="184" t="e">
        <f>'Отчет РПЗ(ПЗ)_ПЗИП'!$T33-'Отчет РПЗ(ПЗ)_ПЗИП'!$AD33</f>
        <v>#VALUE!</v>
      </c>
      <c r="AF33" s="171" t="e">
        <f>(1-'Отчет РПЗ(ПЗ)_ПЗИП'!$Y33/'Отчет РПЗ(ПЗ)_ПЗИП'!$T33)</f>
        <v>#VALUE!</v>
      </c>
      <c r="AG33" s="178"/>
      <c r="AH33" s="178"/>
      <c r="AI33" s="180"/>
      <c r="AJ33" s="69"/>
      <c r="AK33" s="36"/>
    </row>
    <row r="34" spans="1:37" ht="51.75" hidden="1" customHeight="1" x14ac:dyDescent="0.3">
      <c r="A34" s="23" t="str">
        <f t="shared" si="0"/>
        <v>0618-00019</v>
      </c>
      <c r="B34" s="24" t="str">
        <f>РПЗ!$D33</f>
        <v>0618-00018 Оказание услуг по предоставлению рекламной площади на выставке МВВИ -2016 (стойка или площадь 2,5 кв. м.)</v>
      </c>
      <c r="C34" s="25" t="str">
        <f>РПЗ!$AA33</f>
        <v>Начальник отдела 15 Никитин  Михаил Юрьевич, тел. + 7 495 315 69 23</v>
      </c>
      <c r="D34" s="216" t="str">
        <f>РПЗ!$AB33</f>
        <v>Заказчик</v>
      </c>
      <c r="E34" s="66" t="s">
        <v>254</v>
      </c>
      <c r="F34" s="25" t="str">
        <f>РПЗ!Q33</f>
        <v>ЕП</v>
      </c>
      <c r="G34" s="26"/>
      <c r="H34" s="25" t="str">
        <f>РПЗ!W33</f>
        <v>6.6.2(15)</v>
      </c>
      <c r="I34" s="27"/>
      <c r="J34" s="28">
        <f>РПЗ!O33</f>
        <v>42461</v>
      </c>
      <c r="K34" s="312"/>
      <c r="L34" s="29"/>
      <c r="M34" s="29"/>
      <c r="N34" s="29"/>
      <c r="O34" s="29"/>
      <c r="P34" s="29"/>
      <c r="Q34" s="29"/>
      <c r="R34" s="38">
        <f>РПЗ!P33</f>
        <v>42491</v>
      </c>
      <c r="S34" s="29"/>
      <c r="T34" s="186">
        <f>РПЗ!L33</f>
        <v>100000</v>
      </c>
      <c r="U34" s="262"/>
      <c r="V34" s="262"/>
      <c r="W34" s="505"/>
      <c r="X34" s="507"/>
      <c r="Y34" s="183"/>
      <c r="Z34" s="30"/>
      <c r="AA34" s="30"/>
      <c r="AB34" s="75"/>
      <c r="AC34" s="75"/>
      <c r="AD34" s="183"/>
      <c r="AE34" s="184">
        <f>'Отчет РПЗ(ПЗ)_ПЗИП'!$T34-'Отчет РПЗ(ПЗ)_ПЗИП'!$AD34</f>
        <v>100000</v>
      </c>
      <c r="AF34" s="171">
        <f>(1-'Отчет РПЗ(ПЗ)_ПЗИП'!$Y34/'Отчет РПЗ(ПЗ)_ПЗИП'!$T34)</f>
        <v>1</v>
      </c>
      <c r="AG34" s="178"/>
      <c r="AH34" s="178"/>
      <c r="AI34" s="180"/>
      <c r="AJ34" s="69"/>
      <c r="AK34" s="36"/>
    </row>
    <row r="35" spans="1:37" ht="46.5" hidden="1" customHeight="1" x14ac:dyDescent="0.3">
      <c r="A35" s="23" t="str">
        <f t="shared" si="0"/>
        <v>0618-00020</v>
      </c>
      <c r="B35" s="24" t="str">
        <f>РПЗ!$D34</f>
        <v>0618-00019 Оказание услуг по предоставлению рекламной площади на выставке АРМИЯ - 2016 (стойка или площадь 2,5 кв. м., открытая площадка)</v>
      </c>
      <c r="C35" s="25" t="str">
        <f>РПЗ!$AA34</f>
        <v>Начальник отдела 15 Никитин  Михаил Юрьевич, тел. + 7 495 315 69 23</v>
      </c>
      <c r="D35" s="216" t="str">
        <f>РПЗ!$AB34</f>
        <v>Заказчик</v>
      </c>
      <c r="E35" s="66" t="s">
        <v>254</v>
      </c>
      <c r="F35" s="25" t="str">
        <f>РПЗ!Q34</f>
        <v>ЕП</v>
      </c>
      <c r="G35" s="26"/>
      <c r="H35" s="25" t="str">
        <f>РПЗ!W34</f>
        <v>6.6.2(15)</v>
      </c>
      <c r="I35" s="27"/>
      <c r="J35" s="28">
        <f>РПЗ!O34</f>
        <v>42613</v>
      </c>
      <c r="K35" s="312"/>
      <c r="L35" s="29"/>
      <c r="M35" s="29"/>
      <c r="N35" s="29"/>
      <c r="O35" s="29"/>
      <c r="P35" s="29"/>
      <c r="Q35" s="29"/>
      <c r="R35" s="38">
        <f>РПЗ!P34</f>
        <v>42614</v>
      </c>
      <c r="S35" s="29"/>
      <c r="T35" s="186">
        <f>РПЗ!L34</f>
        <v>400000</v>
      </c>
      <c r="U35" s="262"/>
      <c r="V35" s="262"/>
      <c r="W35" s="505"/>
      <c r="X35" s="507"/>
      <c r="Y35" s="183"/>
      <c r="Z35" s="30"/>
      <c r="AA35" s="30"/>
      <c r="AB35" s="75"/>
      <c r="AC35" s="75"/>
      <c r="AD35" s="183"/>
      <c r="AE35" s="184">
        <f>'Отчет РПЗ(ПЗ)_ПЗИП'!$T35-'Отчет РПЗ(ПЗ)_ПЗИП'!$AD35</f>
        <v>400000</v>
      </c>
      <c r="AF35" s="171">
        <f>(1-'Отчет РПЗ(ПЗ)_ПЗИП'!$Y35/'Отчет РПЗ(ПЗ)_ПЗИП'!$T35)</f>
        <v>1</v>
      </c>
      <c r="AG35" s="178"/>
      <c r="AH35" s="178"/>
      <c r="AI35" s="180"/>
      <c r="AJ35" s="69"/>
      <c r="AK35" s="36"/>
    </row>
    <row r="36" spans="1:37" ht="15" hidden="1" customHeight="1" x14ac:dyDescent="0.3">
      <c r="A36" s="23" t="str">
        <f t="shared" si="0"/>
        <v>0618-00021</v>
      </c>
      <c r="B36" s="24" t="str">
        <f>РПЗ!$D35</f>
        <v>0618-00020 Оказание услуг по предоставлению рекламной площади на выставке Гидроавиасалон (Рекламная стойка или площадь 2,5 кв. м.)</v>
      </c>
      <c r="C36" s="25" t="str">
        <f>РПЗ!$AA35</f>
        <v>Начальник отдела 15 Никитин  Михаил Юрьевич, тел. + 7 495 315 69 23</v>
      </c>
      <c r="D36" s="216" t="str">
        <f>РПЗ!$AB35</f>
        <v>Заказчик</v>
      </c>
      <c r="E36" s="66" t="s">
        <v>254</v>
      </c>
      <c r="F36" s="25" t="str">
        <f>РПЗ!Q35</f>
        <v>ЕП</v>
      </c>
      <c r="G36" s="26"/>
      <c r="H36" s="25" t="str">
        <f>РПЗ!W35</f>
        <v>6.6.2(15)</v>
      </c>
      <c r="I36" s="27"/>
      <c r="J36" s="28">
        <f>РПЗ!O35</f>
        <v>42613</v>
      </c>
      <c r="K36" s="312"/>
      <c r="L36" s="29"/>
      <c r="M36" s="29"/>
      <c r="N36" s="29"/>
      <c r="O36" s="29"/>
      <c r="P36" s="29"/>
      <c r="Q36" s="29"/>
      <c r="R36" s="38">
        <f>РПЗ!P35</f>
        <v>42614</v>
      </c>
      <c r="S36" s="29"/>
      <c r="T36" s="186">
        <f>РПЗ!L35</f>
        <v>100000</v>
      </c>
      <c r="U36" s="262"/>
      <c r="V36" s="262"/>
      <c r="W36" s="505"/>
      <c r="X36" s="507"/>
      <c r="Y36" s="183"/>
      <c r="Z36" s="30"/>
      <c r="AA36" s="30"/>
      <c r="AB36" s="75"/>
      <c r="AC36" s="75"/>
      <c r="AD36" s="183"/>
      <c r="AE36" s="184">
        <f>'Отчет РПЗ(ПЗ)_ПЗИП'!$T36-'Отчет РПЗ(ПЗ)_ПЗИП'!$AD36</f>
        <v>100000</v>
      </c>
      <c r="AF36" s="171">
        <f>(1-'Отчет РПЗ(ПЗ)_ПЗИП'!$Y36/'Отчет РПЗ(ПЗ)_ПЗИП'!$T36)</f>
        <v>1</v>
      </c>
      <c r="AG36" s="178"/>
      <c r="AH36" s="178"/>
      <c r="AI36" s="180"/>
      <c r="AJ36" s="69"/>
      <c r="AK36" s="36"/>
    </row>
    <row r="37" spans="1:37" ht="93" hidden="1" thickBot="1" x14ac:dyDescent="0.35">
      <c r="A37" s="542" t="str">
        <f t="shared" si="0"/>
        <v>0618-00022</v>
      </c>
      <c r="B37" s="543" t="str">
        <f>РПЗ!$D36</f>
        <v>0618-00021 Оказание услуг по предоставлению рекламной площади на выставке Интерполитех - 2016( Рекламная стойка или площадь 2,5 кв. м.)</v>
      </c>
      <c r="C37" s="544" t="str">
        <f>РПЗ!$AA36</f>
        <v>Начальник отдела 15 Никитин  Михаил Юрьевич, тел. + 7 495 315 69 23</v>
      </c>
      <c r="D37" s="545" t="str">
        <f>РПЗ!$AB36</f>
        <v>Заказчик</v>
      </c>
      <c r="E37" s="66" t="s">
        <v>254</v>
      </c>
      <c r="F37" s="544" t="str">
        <f>РПЗ!Q36</f>
        <v>ЕП</v>
      </c>
      <c r="G37" s="546"/>
      <c r="H37" s="544" t="str">
        <f>РПЗ!W36</f>
        <v>6.6.2(15)</v>
      </c>
      <c r="I37" s="547"/>
      <c r="J37" s="548">
        <f>РПЗ!O36</f>
        <v>42643</v>
      </c>
      <c r="K37" s="549"/>
      <c r="L37" s="550"/>
      <c r="M37" s="550"/>
      <c r="N37" s="550"/>
      <c r="O37" s="550"/>
      <c r="P37" s="550"/>
      <c r="Q37" s="550"/>
      <c r="R37" s="551">
        <f>РПЗ!P36</f>
        <v>42644</v>
      </c>
      <c r="S37" s="550"/>
      <c r="T37" s="552">
        <f>РПЗ!L36</f>
        <v>100000</v>
      </c>
      <c r="U37" s="553"/>
      <c r="V37" s="553"/>
      <c r="W37" s="554"/>
      <c r="X37" s="555"/>
      <c r="Y37" s="556"/>
      <c r="Z37" s="557"/>
      <c r="AA37" s="557"/>
      <c r="AB37" s="558"/>
      <c r="AC37" s="558"/>
      <c r="AD37" s="556"/>
      <c r="AE37" s="559">
        <f>'Отчет РПЗ(ПЗ)_ПЗИП'!$T37-'Отчет РПЗ(ПЗ)_ПЗИП'!$AD37</f>
        <v>100000</v>
      </c>
      <c r="AF37" s="560">
        <f>(1-'Отчет РПЗ(ПЗ)_ПЗИП'!$Y37/'Отчет РПЗ(ПЗ)_ПЗИП'!$T37)</f>
        <v>1</v>
      </c>
      <c r="AG37" s="561"/>
      <c r="AH37" s="561"/>
      <c r="AI37" s="562"/>
      <c r="AJ37" s="563"/>
      <c r="AK37" s="564"/>
    </row>
    <row r="38" spans="1:37" ht="93" hidden="1" thickBot="1" x14ac:dyDescent="0.35">
      <c r="A38" s="542" t="str">
        <f t="shared" si="0"/>
        <v>0618-00023</v>
      </c>
      <c r="B38" s="671" t="str">
        <f>РПЗ!$D37</f>
        <v>0618-00022 Оказание услуг по размещению научно-технической публикации</v>
      </c>
      <c r="C38" s="672" t="str">
        <f>РПЗ!$AA37</f>
        <v>Начальник отдела 15 Никитин  Михаил Юрьевич, тел. + 7 495 315 69 23</v>
      </c>
      <c r="D38" s="673" t="str">
        <f>РПЗ!$AB37</f>
        <v>Заказчик</v>
      </c>
      <c r="E38" s="66" t="s">
        <v>254</v>
      </c>
      <c r="F38" s="672" t="str">
        <f>РПЗ!Q37</f>
        <v>ОЗП</v>
      </c>
      <c r="G38" s="674"/>
      <c r="H38" s="675" t="str">
        <f>РПЗ!W37</f>
        <v>не применимо</v>
      </c>
      <c r="I38" s="676"/>
      <c r="J38" s="677">
        <f>РПЗ!O37</f>
        <v>42490</v>
      </c>
      <c r="K38" s="678"/>
      <c r="L38" s="679"/>
      <c r="M38" s="679"/>
      <c r="N38" s="679"/>
      <c r="O38" s="679"/>
      <c r="P38" s="679"/>
      <c r="Q38" s="679"/>
      <c r="R38" s="680">
        <f>РПЗ!P37</f>
        <v>42491</v>
      </c>
      <c r="S38" s="679"/>
      <c r="T38" s="681">
        <f>РПЗ!L37</f>
        <v>260000</v>
      </c>
      <c r="U38" s="682"/>
      <c r="V38" s="682"/>
      <c r="W38" s="683"/>
      <c r="X38" s="684"/>
      <c r="Y38" s="685"/>
      <c r="Z38" s="686"/>
      <c r="AA38" s="686"/>
      <c r="AB38" s="687"/>
      <c r="AC38" s="687"/>
      <c r="AD38" s="685"/>
      <c r="AE38" s="688">
        <f>'Отчет РПЗ(ПЗ)_ПЗИП'!$T38-'Отчет РПЗ(ПЗ)_ПЗИП'!$AD38</f>
        <v>260000</v>
      </c>
      <c r="AF38" s="689">
        <f>(1-'Отчет РПЗ(ПЗ)_ПЗИП'!$Y38/'Отчет РПЗ(ПЗ)_ПЗИП'!$T38)</f>
        <v>1</v>
      </c>
      <c r="AG38" s="690"/>
      <c r="AH38" s="690"/>
      <c r="AI38" s="691"/>
      <c r="AJ38" s="692"/>
      <c r="AK38" s="693"/>
    </row>
    <row r="39" spans="1:37" ht="15" hidden="1" customHeight="1" x14ac:dyDescent="0.3">
      <c r="A39" s="542" t="str">
        <f t="shared" si="0"/>
        <v>0618-00024</v>
      </c>
      <c r="B39" s="671" t="str">
        <f>РПЗ!$D38</f>
        <v xml:space="preserve">0618-00023 Поставка программного обеспечения
MATLAB 2015a &amp;Simulink&amp; Phased Array System Toolbox&amp; DSP System Toolbox&amp; SimRF
</v>
      </c>
      <c r="C39" s="672" t="str">
        <f>РПЗ!$AA38</f>
        <v>Директор НТЦ 7 Вагин Алексей Ильич, тел. +7 495 314 28 88</v>
      </c>
      <c r="D39" s="673" t="str">
        <f>РПЗ!$AB38</f>
        <v>ГК "Ростех"</v>
      </c>
      <c r="E39" s="66" t="s">
        <v>254</v>
      </c>
      <c r="F39" s="672" t="str">
        <f>РПЗ!Q38</f>
        <v>ОЗП</v>
      </c>
      <c r="G39" s="674"/>
      <c r="H39" s="675" t="str">
        <f>РПЗ!W38</f>
        <v>не применимо</v>
      </c>
      <c r="I39" s="676"/>
      <c r="J39" s="677">
        <f>РПЗ!O38</f>
        <v>42461</v>
      </c>
      <c r="K39" s="678"/>
      <c r="L39" s="679"/>
      <c r="M39" s="679"/>
      <c r="N39" s="679"/>
      <c r="O39" s="679"/>
      <c r="P39" s="679"/>
      <c r="Q39" s="679"/>
      <c r="R39" s="680">
        <f>РПЗ!P38</f>
        <v>42522</v>
      </c>
      <c r="S39" s="679"/>
      <c r="T39" s="681">
        <f>РПЗ!L38</f>
        <v>5200000</v>
      </c>
      <c r="U39" s="682"/>
      <c r="V39" s="682"/>
      <c r="W39" s="683"/>
      <c r="X39" s="684"/>
      <c r="Y39" s="685"/>
      <c r="Z39" s="686"/>
      <c r="AA39" s="686"/>
      <c r="AB39" s="687"/>
      <c r="AC39" s="687"/>
      <c r="AD39" s="685"/>
      <c r="AE39" s="688">
        <f>'Отчет РПЗ(ПЗ)_ПЗИП'!$T39-'Отчет РПЗ(ПЗ)_ПЗИП'!$AD39</f>
        <v>5200000</v>
      </c>
      <c r="AF39" s="689">
        <f>(1-'Отчет РПЗ(ПЗ)_ПЗИП'!$Y39/'Отчет РПЗ(ПЗ)_ПЗИП'!$T39)</f>
        <v>1</v>
      </c>
      <c r="AG39" s="690"/>
      <c r="AH39" s="690"/>
      <c r="AI39" s="691"/>
      <c r="AJ39" s="692"/>
      <c r="AK39" s="693"/>
    </row>
    <row r="40" spans="1:37" ht="93" hidden="1" thickBot="1" x14ac:dyDescent="0.35">
      <c r="A40" s="542" t="str">
        <f t="shared" si="0"/>
        <v>0618-00025</v>
      </c>
      <c r="B40" s="671" t="str">
        <f>РПЗ!$D39</f>
        <v>0618-00024 Поставка программного обеспечения “CST STUDIO SUITE”</v>
      </c>
      <c r="C40" s="672" t="str">
        <f>РПЗ!$AA39</f>
        <v>Директор НТЦ 7 Вагин Алексей Ильич, тел. +7 495 314 28 88</v>
      </c>
      <c r="D40" s="673" t="str">
        <f>РПЗ!$AB39</f>
        <v>ООО "РТ-Информ"</v>
      </c>
      <c r="E40" s="66" t="s">
        <v>254</v>
      </c>
      <c r="F40" s="672" t="str">
        <f>РПЗ!Q39</f>
        <v>ОЗП</v>
      </c>
      <c r="G40" s="674"/>
      <c r="H40" s="675" t="str">
        <f>РПЗ!W39</f>
        <v>не применимо</v>
      </c>
      <c r="I40" s="676"/>
      <c r="J40" s="677">
        <f>РПЗ!O39</f>
        <v>42491</v>
      </c>
      <c r="K40" s="678"/>
      <c r="L40" s="679"/>
      <c r="M40" s="679"/>
      <c r="N40" s="679"/>
      <c r="O40" s="679"/>
      <c r="P40" s="679"/>
      <c r="Q40" s="679"/>
      <c r="R40" s="680">
        <f>РПЗ!P39</f>
        <v>42583</v>
      </c>
      <c r="S40" s="679"/>
      <c r="T40" s="681">
        <f>РПЗ!L39</f>
        <v>4300000</v>
      </c>
      <c r="U40" s="682"/>
      <c r="V40" s="682"/>
      <c r="W40" s="683"/>
      <c r="X40" s="684"/>
      <c r="Y40" s="685"/>
      <c r="Z40" s="686"/>
      <c r="AA40" s="686"/>
      <c r="AB40" s="687"/>
      <c r="AC40" s="687"/>
      <c r="AD40" s="685"/>
      <c r="AE40" s="688">
        <f>'Отчет РПЗ(ПЗ)_ПЗИП'!$T40-'Отчет РПЗ(ПЗ)_ПЗИП'!$AD40</f>
        <v>4300000</v>
      </c>
      <c r="AF40" s="689">
        <f>(1-'Отчет РПЗ(ПЗ)_ПЗИП'!$Y40/'Отчет РПЗ(ПЗ)_ПЗИП'!$T40)</f>
        <v>1</v>
      </c>
      <c r="AG40" s="690"/>
      <c r="AH40" s="690"/>
      <c r="AI40" s="691"/>
      <c r="AJ40" s="692"/>
      <c r="AK40" s="693"/>
    </row>
    <row r="41" spans="1:37" ht="93" hidden="1" thickBot="1" x14ac:dyDescent="0.35">
      <c r="A41" s="542" t="str">
        <f t="shared" si="0"/>
        <v>0618-00026</v>
      </c>
      <c r="B41" s="671" t="str">
        <f>РПЗ!$D40</f>
        <v>0618-00025 Поставка скалярного анализатора цепей 78.33 – 118.1 ГГц</v>
      </c>
      <c r="C41" s="672" t="str">
        <f>РПЗ!$AA40</f>
        <v>Директор НТЦ 7 Вагин Алексей Ильич, тел. +7 495 314 28 88</v>
      </c>
      <c r="D41" s="673" t="str">
        <f>РПЗ!$AB40</f>
        <v>Заказчик</v>
      </c>
      <c r="E41" s="66" t="s">
        <v>254</v>
      </c>
      <c r="F41" s="672" t="str">
        <f>РПЗ!Q40</f>
        <v>ОЗП</v>
      </c>
      <c r="G41" s="674"/>
      <c r="H41" s="675" t="str">
        <f>РПЗ!W40</f>
        <v>не применимо</v>
      </c>
      <c r="I41" s="676"/>
      <c r="J41" s="677">
        <f>РПЗ!O40</f>
        <v>42491</v>
      </c>
      <c r="K41" s="678"/>
      <c r="L41" s="679"/>
      <c r="M41" s="679"/>
      <c r="N41" s="679"/>
      <c r="O41" s="679"/>
      <c r="P41" s="679"/>
      <c r="Q41" s="679"/>
      <c r="R41" s="680">
        <f>РПЗ!P40</f>
        <v>42552</v>
      </c>
      <c r="S41" s="679"/>
      <c r="T41" s="681">
        <f>РПЗ!L40</f>
        <v>4700000</v>
      </c>
      <c r="U41" s="682"/>
      <c r="V41" s="682"/>
      <c r="W41" s="683"/>
      <c r="X41" s="684"/>
      <c r="Y41" s="685"/>
      <c r="Z41" s="686"/>
      <c r="AA41" s="686"/>
      <c r="AB41" s="687"/>
      <c r="AC41" s="687"/>
      <c r="AD41" s="685"/>
      <c r="AE41" s="688">
        <f>'Отчет РПЗ(ПЗ)_ПЗИП'!$T41-'Отчет РПЗ(ПЗ)_ПЗИП'!$AD41</f>
        <v>4700000</v>
      </c>
      <c r="AF41" s="689">
        <f>(1-'Отчет РПЗ(ПЗ)_ПЗИП'!$Y41/'Отчет РПЗ(ПЗ)_ПЗИП'!$T41)</f>
        <v>1</v>
      </c>
      <c r="AG41" s="690"/>
      <c r="AH41" s="690"/>
      <c r="AI41" s="691"/>
      <c r="AJ41" s="692"/>
      <c r="AK41" s="693"/>
    </row>
    <row r="42" spans="1:37" ht="106.2" hidden="1" thickBot="1" x14ac:dyDescent="0.35">
      <c r="A42" s="542" t="str">
        <f t="shared" si="0"/>
        <v>0618-00027</v>
      </c>
      <c r="B42" s="671" t="str">
        <f>РПЗ!$D41</f>
        <v>0618-00026 Поставка аморфного сплава (Тип 2НСР)</v>
      </c>
      <c r="C42" s="672" t="str">
        <f>РПЗ!$AA41</f>
        <v>Директор НТЦ 5 Мамаев Геннадий Леонидович, тел. +7 495 314 90 72</v>
      </c>
      <c r="D42" s="673" t="str">
        <f>РПЗ!$AB41</f>
        <v>Заказчик</v>
      </c>
      <c r="E42" s="66" t="s">
        <v>254</v>
      </c>
      <c r="F42" s="672" t="str">
        <f>РПЗ!Q41</f>
        <v>ОР</v>
      </c>
      <c r="G42" s="674"/>
      <c r="H42" s="675" t="str">
        <f>РПЗ!W41</f>
        <v>не применимо</v>
      </c>
      <c r="I42" s="676"/>
      <c r="J42" s="677">
        <f>РПЗ!O41</f>
        <v>42461</v>
      </c>
      <c r="K42" s="678"/>
      <c r="L42" s="679"/>
      <c r="M42" s="679"/>
      <c r="N42" s="679"/>
      <c r="O42" s="679"/>
      <c r="P42" s="679"/>
      <c r="Q42" s="679"/>
      <c r="R42" s="680">
        <f>РПЗ!P41</f>
        <v>42522</v>
      </c>
      <c r="S42" s="679"/>
      <c r="T42" s="681">
        <f>РПЗ!L41</f>
        <v>7500000</v>
      </c>
      <c r="U42" s="682"/>
      <c r="V42" s="682"/>
      <c r="W42" s="683"/>
      <c r="X42" s="684"/>
      <c r="Y42" s="685"/>
      <c r="Z42" s="686"/>
      <c r="AA42" s="686"/>
      <c r="AB42" s="687"/>
      <c r="AC42" s="687"/>
      <c r="AD42" s="685"/>
      <c r="AE42" s="688">
        <f>'Отчет РПЗ(ПЗ)_ПЗИП'!$T42-'Отчет РПЗ(ПЗ)_ПЗИП'!$AD42</f>
        <v>7500000</v>
      </c>
      <c r="AF42" s="689">
        <f>(1-'Отчет РПЗ(ПЗ)_ПЗИП'!$Y42/'Отчет РПЗ(ПЗ)_ПЗИП'!$T42)</f>
        <v>1</v>
      </c>
      <c r="AG42" s="690"/>
      <c r="AH42" s="690"/>
      <c r="AI42" s="691"/>
      <c r="AJ42" s="692"/>
      <c r="AK42" s="693"/>
    </row>
    <row r="43" spans="1:37" ht="159" hidden="1" thickBot="1" x14ac:dyDescent="0.35">
      <c r="A43" s="542" t="str">
        <f t="shared" si="0"/>
        <v>0618-00028</v>
      </c>
      <c r="B43" s="671" t="str">
        <f>РПЗ!$D42</f>
        <v>0618-00027 Выполнение работ по реконструкции наружного освещения</v>
      </c>
      <c r="C43" s="672" t="str">
        <f>РПЗ!$AA42</f>
        <v>Заместитель главного инженера- главный энергетик (служба 20) Скитев Владимир Анатольевич, тел + 7 495 315 62 19</v>
      </c>
      <c r="D43" s="673" t="str">
        <f>РПЗ!$AB42</f>
        <v>Заказчик</v>
      </c>
      <c r="E43" s="66" t="s">
        <v>254</v>
      </c>
      <c r="F43" s="672" t="str">
        <f>РПЗ!Q42</f>
        <v>ОЗП</v>
      </c>
      <c r="G43" s="674"/>
      <c r="H43" s="675" t="str">
        <f>РПЗ!W42</f>
        <v>не применимо</v>
      </c>
      <c r="I43" s="676"/>
      <c r="J43" s="677">
        <f>РПЗ!O42</f>
        <v>42461</v>
      </c>
      <c r="K43" s="678"/>
      <c r="L43" s="679"/>
      <c r="M43" s="679"/>
      <c r="N43" s="679"/>
      <c r="O43" s="679"/>
      <c r="P43" s="679"/>
      <c r="Q43" s="679"/>
      <c r="R43" s="680">
        <f>РПЗ!P42</f>
        <v>42614</v>
      </c>
      <c r="S43" s="679"/>
      <c r="T43" s="681">
        <f>РПЗ!L42</f>
        <v>2700000</v>
      </c>
      <c r="U43" s="682"/>
      <c r="V43" s="682"/>
      <c r="W43" s="683"/>
      <c r="X43" s="684"/>
      <c r="Y43" s="685"/>
      <c r="Z43" s="686"/>
      <c r="AA43" s="686"/>
      <c r="AB43" s="687"/>
      <c r="AC43" s="687"/>
      <c r="AD43" s="685"/>
      <c r="AE43" s="688">
        <f>'Отчет РПЗ(ПЗ)_ПЗИП'!$T43-'Отчет РПЗ(ПЗ)_ПЗИП'!$AD43</f>
        <v>2700000</v>
      </c>
      <c r="AF43" s="689">
        <f>(1-'Отчет РПЗ(ПЗ)_ПЗИП'!$Y43/'Отчет РПЗ(ПЗ)_ПЗИП'!$T43)</f>
        <v>1</v>
      </c>
      <c r="AG43" s="690"/>
      <c r="AH43" s="690"/>
      <c r="AI43" s="691"/>
      <c r="AJ43" s="692"/>
      <c r="AK43" s="693"/>
    </row>
    <row r="44" spans="1:37" ht="159" hidden="1" thickBot="1" x14ac:dyDescent="0.35">
      <c r="A44" s="542" t="str">
        <f t="shared" si="0"/>
        <v>0618-00029</v>
      </c>
      <c r="B44" s="671" t="str">
        <f>РПЗ!$D43</f>
        <v>0618-00028 Оказание услуг по испытанию контуров заземления и замерам сопротивления изоляции</v>
      </c>
      <c r="C44" s="672" t="str">
        <f>РПЗ!$AA43</f>
        <v>Заместитель главного инженера- главный энергетик (служба 20) Скитев Владимир Анатольевич, тел + 7 495 315 62 19</v>
      </c>
      <c r="D44" s="673" t="str">
        <f>РПЗ!$AB43</f>
        <v>Заказчик</v>
      </c>
      <c r="E44" s="66" t="s">
        <v>254</v>
      </c>
      <c r="F44" s="672" t="str">
        <f>РПЗ!Q43</f>
        <v>ОЗП</v>
      </c>
      <c r="G44" s="674"/>
      <c r="H44" s="675" t="str">
        <f>РПЗ!W43</f>
        <v>не применимо</v>
      </c>
      <c r="I44" s="676"/>
      <c r="J44" s="677">
        <f>РПЗ!O43</f>
        <v>42461</v>
      </c>
      <c r="K44" s="678"/>
      <c r="L44" s="679"/>
      <c r="M44" s="679"/>
      <c r="N44" s="679"/>
      <c r="O44" s="679"/>
      <c r="P44" s="679"/>
      <c r="Q44" s="679"/>
      <c r="R44" s="680">
        <f>РПЗ!P43</f>
        <v>42461</v>
      </c>
      <c r="S44" s="679"/>
      <c r="T44" s="681">
        <f>РПЗ!L43</f>
        <v>2500000</v>
      </c>
      <c r="U44" s="682"/>
      <c r="V44" s="682"/>
      <c r="W44" s="683"/>
      <c r="X44" s="684"/>
      <c r="Y44" s="685"/>
      <c r="Z44" s="686"/>
      <c r="AA44" s="686"/>
      <c r="AB44" s="687"/>
      <c r="AC44" s="687"/>
      <c r="AD44" s="685"/>
      <c r="AE44" s="688">
        <f>'Отчет РПЗ(ПЗ)_ПЗИП'!$T44-'Отчет РПЗ(ПЗ)_ПЗИП'!$AD44</f>
        <v>2500000</v>
      </c>
      <c r="AF44" s="689">
        <f>(1-'Отчет РПЗ(ПЗ)_ПЗИП'!$Y44/'Отчет РПЗ(ПЗ)_ПЗИП'!$T44)</f>
        <v>1</v>
      </c>
      <c r="AG44" s="690"/>
      <c r="AH44" s="690"/>
      <c r="AI44" s="691"/>
      <c r="AJ44" s="692"/>
      <c r="AK44" s="693"/>
    </row>
    <row r="45" spans="1:37" ht="159" hidden="1" thickBot="1" x14ac:dyDescent="0.35">
      <c r="A45" s="542" t="str">
        <f t="shared" si="0"/>
        <v>0618-00030</v>
      </c>
      <c r="B45" s="671" t="str">
        <f>РПЗ!$D44</f>
        <v>0618-00029 Поставка светильников освещения помещений</v>
      </c>
      <c r="C45" s="672" t="str">
        <f>РПЗ!$AA44</f>
        <v>Заместитель главного инженера- главный энергетик (служба 20) Скитев Владимир Анатольевич, тел + 7 495 315 62 19</v>
      </c>
      <c r="D45" s="673" t="str">
        <f>РПЗ!$AB44</f>
        <v>Заказчик</v>
      </c>
      <c r="E45" s="66" t="s">
        <v>254</v>
      </c>
      <c r="F45" s="672" t="str">
        <f>РПЗ!Q44</f>
        <v>ОЗП</v>
      </c>
      <c r="G45" s="674"/>
      <c r="H45" s="675" t="str">
        <f>РПЗ!W44</f>
        <v>не применимо</v>
      </c>
      <c r="I45" s="676"/>
      <c r="J45" s="677">
        <f>РПЗ!O44</f>
        <v>42462</v>
      </c>
      <c r="K45" s="678"/>
      <c r="L45" s="679"/>
      <c r="M45" s="679"/>
      <c r="N45" s="679"/>
      <c r="O45" s="679"/>
      <c r="P45" s="679"/>
      <c r="Q45" s="679"/>
      <c r="R45" s="680">
        <f>РПЗ!P44</f>
        <v>42614</v>
      </c>
      <c r="S45" s="679"/>
      <c r="T45" s="681">
        <f>РПЗ!L44</f>
        <v>1900000</v>
      </c>
      <c r="U45" s="682"/>
      <c r="V45" s="682"/>
      <c r="W45" s="683"/>
      <c r="X45" s="684"/>
      <c r="Y45" s="685"/>
      <c r="Z45" s="686"/>
      <c r="AA45" s="686"/>
      <c r="AB45" s="687"/>
      <c r="AC45" s="687"/>
      <c r="AD45" s="685"/>
      <c r="AE45" s="688">
        <f>'Отчет РПЗ(ПЗ)_ПЗИП'!$T45-'Отчет РПЗ(ПЗ)_ПЗИП'!$AD45</f>
        <v>1900000</v>
      </c>
      <c r="AF45" s="689">
        <f>(1-'Отчет РПЗ(ПЗ)_ПЗИП'!$Y45/'Отчет РПЗ(ПЗ)_ПЗИП'!$T45)</f>
        <v>1</v>
      </c>
      <c r="AG45" s="690"/>
      <c r="AH45" s="690"/>
      <c r="AI45" s="691"/>
      <c r="AJ45" s="692"/>
      <c r="AK45" s="693"/>
    </row>
    <row r="46" spans="1:37" ht="159" hidden="1" thickBot="1" x14ac:dyDescent="0.35">
      <c r="A46" s="542" t="str">
        <f t="shared" si="0"/>
        <v>0618-00031</v>
      </c>
      <c r="B46" s="671" t="str">
        <f>РПЗ!$D45</f>
        <v>0618-00030 Поставка средств защиты</v>
      </c>
      <c r="C46" s="672" t="str">
        <f>РПЗ!$AA45</f>
        <v>Заместитель главного инженера- главный энергетик (служба 20) Скитев Владимир Анатольевич, тел + 7 495 315 62 19</v>
      </c>
      <c r="D46" s="673" t="str">
        <f>РПЗ!$AB45</f>
        <v>Заказчик</v>
      </c>
      <c r="E46" s="66" t="s">
        <v>254</v>
      </c>
      <c r="F46" s="672" t="str">
        <f>РПЗ!Q45</f>
        <v>ОЗП</v>
      </c>
      <c r="G46" s="674"/>
      <c r="H46" s="675" t="str">
        <f>РПЗ!W45</f>
        <v>не применимо</v>
      </c>
      <c r="I46" s="676"/>
      <c r="J46" s="677">
        <f>РПЗ!O45</f>
        <v>42463</v>
      </c>
      <c r="K46" s="678"/>
      <c r="L46" s="679"/>
      <c r="M46" s="679"/>
      <c r="N46" s="679"/>
      <c r="O46" s="679"/>
      <c r="P46" s="679"/>
      <c r="Q46" s="679"/>
      <c r="R46" s="680">
        <f>РПЗ!P45</f>
        <v>42615</v>
      </c>
      <c r="S46" s="679"/>
      <c r="T46" s="681">
        <f>РПЗ!L45</f>
        <v>15000</v>
      </c>
      <c r="U46" s="682"/>
      <c r="V46" s="682"/>
      <c r="W46" s="683"/>
      <c r="X46" s="684"/>
      <c r="Y46" s="685"/>
      <c r="Z46" s="686"/>
      <c r="AA46" s="686"/>
      <c r="AB46" s="687"/>
      <c r="AC46" s="687"/>
      <c r="AD46" s="685"/>
      <c r="AE46" s="688">
        <f>'Отчет РПЗ(ПЗ)_ПЗИП'!$T46-'Отчет РПЗ(ПЗ)_ПЗИП'!$AD46</f>
        <v>15000</v>
      </c>
      <c r="AF46" s="689">
        <f>(1-'Отчет РПЗ(ПЗ)_ПЗИП'!$Y46/'Отчет РПЗ(ПЗ)_ПЗИП'!$T46)</f>
        <v>1</v>
      </c>
      <c r="AG46" s="690"/>
      <c r="AH46" s="690"/>
      <c r="AI46" s="691"/>
      <c r="AJ46" s="692"/>
      <c r="AK46" s="693"/>
    </row>
    <row r="47" spans="1:37" ht="159" hidden="1" thickBot="1" x14ac:dyDescent="0.35">
      <c r="A47" s="542" t="str">
        <f t="shared" si="0"/>
        <v>0618-00032</v>
      </c>
      <c r="B47" s="671" t="str">
        <f>РПЗ!$D46</f>
        <v>0618-00031 Поставка материалов для ремонта инженерных коммуникаций</v>
      </c>
      <c r="C47" s="672" t="str">
        <f>РПЗ!$AA46</f>
        <v>Заместитель главного инженера- главный энергетик (служба 20) Скитев Владимир Анатольевич, тел + 7 495 315 62 19</v>
      </c>
      <c r="D47" s="673" t="str">
        <f>РПЗ!$AB46</f>
        <v>Заказчик</v>
      </c>
      <c r="E47" s="66" t="s">
        <v>254</v>
      </c>
      <c r="F47" s="672" t="str">
        <f>РПЗ!Q46</f>
        <v>ОЗП</v>
      </c>
      <c r="G47" s="674"/>
      <c r="H47" s="675" t="str">
        <f>РПЗ!W46</f>
        <v>не применимо</v>
      </c>
      <c r="I47" s="676"/>
      <c r="J47" s="677">
        <f>РПЗ!O46</f>
        <v>42464</v>
      </c>
      <c r="K47" s="678"/>
      <c r="L47" s="679"/>
      <c r="M47" s="679"/>
      <c r="N47" s="679"/>
      <c r="O47" s="679"/>
      <c r="P47" s="679"/>
      <c r="Q47" s="679"/>
      <c r="R47" s="680">
        <f>РПЗ!P46</f>
        <v>42616</v>
      </c>
      <c r="S47" s="679"/>
      <c r="T47" s="681">
        <f>РПЗ!L46</f>
        <v>1400000</v>
      </c>
      <c r="U47" s="682"/>
      <c r="V47" s="682"/>
      <c r="W47" s="683"/>
      <c r="X47" s="684"/>
      <c r="Y47" s="685"/>
      <c r="Z47" s="686"/>
      <c r="AA47" s="686"/>
      <c r="AB47" s="687"/>
      <c r="AC47" s="687"/>
      <c r="AD47" s="685"/>
      <c r="AE47" s="688">
        <f>'Отчет РПЗ(ПЗ)_ПЗИП'!$T47-'Отчет РПЗ(ПЗ)_ПЗИП'!$AD47</f>
        <v>1400000</v>
      </c>
      <c r="AF47" s="689">
        <f>(1-'Отчет РПЗ(ПЗ)_ПЗИП'!$Y47/'Отчет РПЗ(ПЗ)_ПЗИП'!$T47)</f>
        <v>1</v>
      </c>
      <c r="AG47" s="690"/>
      <c r="AH47" s="690"/>
      <c r="AI47" s="691"/>
      <c r="AJ47" s="692"/>
      <c r="AK47" s="693"/>
    </row>
    <row r="48" spans="1:37" ht="93" hidden="1" thickBot="1" x14ac:dyDescent="0.35">
      <c r="A48" s="542" t="str">
        <f t="shared" si="0"/>
        <v>0618-00033</v>
      </c>
      <c r="B48" s="671" t="str">
        <f>РПЗ!$D47</f>
        <v>0618-00032 Поставка насоса водяного "Грундфос" тип CRN 15-4 A-FGJ-G-V HQQV или аналог</v>
      </c>
      <c r="C48" s="672" t="str">
        <f>РПЗ!$AA47</f>
        <v>Директор ИТЦ-10 Шаповалов Александр Иванович, тел +7 495 312 34 05</v>
      </c>
      <c r="D48" s="673" t="str">
        <f>РПЗ!$AB47</f>
        <v>Заказчик</v>
      </c>
      <c r="E48" s="66" t="s">
        <v>254</v>
      </c>
      <c r="F48" s="672" t="str">
        <f>РПЗ!Q47</f>
        <v>ОЗП</v>
      </c>
      <c r="G48" s="674"/>
      <c r="H48" s="675" t="str">
        <f>РПЗ!W47</f>
        <v>не применимо</v>
      </c>
      <c r="I48" s="676"/>
      <c r="J48" s="677">
        <f>РПЗ!O47</f>
        <v>42461</v>
      </c>
      <c r="K48" s="678"/>
      <c r="L48" s="679"/>
      <c r="M48" s="679"/>
      <c r="N48" s="679"/>
      <c r="O48" s="679"/>
      <c r="P48" s="679"/>
      <c r="Q48" s="679"/>
      <c r="R48" s="680">
        <f>РПЗ!P47</f>
        <v>42491</v>
      </c>
      <c r="S48" s="679"/>
      <c r="T48" s="681">
        <f>РПЗ!L47</f>
        <v>120000</v>
      </c>
      <c r="U48" s="682"/>
      <c r="V48" s="682"/>
      <c r="W48" s="683"/>
      <c r="X48" s="684"/>
      <c r="Y48" s="685"/>
      <c r="Z48" s="686"/>
      <c r="AA48" s="686"/>
      <c r="AB48" s="687"/>
      <c r="AC48" s="687"/>
      <c r="AD48" s="685"/>
      <c r="AE48" s="688">
        <f>'Отчет РПЗ(ПЗ)_ПЗИП'!$T48-'Отчет РПЗ(ПЗ)_ПЗИП'!$AD48</f>
        <v>120000</v>
      </c>
      <c r="AF48" s="689">
        <f>(1-'Отчет РПЗ(ПЗ)_ПЗИП'!$Y48/'Отчет РПЗ(ПЗ)_ПЗИП'!$T48)</f>
        <v>1</v>
      </c>
      <c r="AG48" s="690"/>
      <c r="AH48" s="690"/>
      <c r="AI48" s="691"/>
      <c r="AJ48" s="692"/>
      <c r="AK48" s="693"/>
    </row>
    <row r="49" spans="1:37" ht="92.4" x14ac:dyDescent="0.3">
      <c r="A49" s="542" t="str">
        <f t="shared" si="0"/>
        <v>0618-00034</v>
      </c>
      <c r="B49" s="671" t="str">
        <f>РПЗ!$D48</f>
        <v>0618-00033 Поставка тиратрона ТГИ1-5000/50</v>
      </c>
      <c r="C49" s="672" t="str">
        <f>РПЗ!$AA48</f>
        <v>Директор ИТЦ-10 Шаповалов Александр Иванович, тел +7 495 312 34 05</v>
      </c>
      <c r="D49" s="673" t="str">
        <f>РПЗ!$AB48</f>
        <v>Заказчик</v>
      </c>
      <c r="E49" s="66" t="s">
        <v>275</v>
      </c>
      <c r="F49" s="672" t="str">
        <f>РПЗ!Q48</f>
        <v>ОЗП</v>
      </c>
      <c r="G49" s="694" t="s">
        <v>321</v>
      </c>
      <c r="H49" s="675" t="str">
        <f>РПЗ!W48</f>
        <v>не применимо</v>
      </c>
      <c r="I49" s="676">
        <v>42389</v>
      </c>
      <c r="J49" s="677">
        <f>РПЗ!O48</f>
        <v>42644</v>
      </c>
      <c r="K49" s="311">
        <v>42401</v>
      </c>
      <c r="L49" s="679">
        <v>42412</v>
      </c>
      <c r="M49" s="679"/>
      <c r="N49" s="679">
        <v>42416</v>
      </c>
      <c r="O49" s="679"/>
      <c r="P49" s="679"/>
      <c r="Q49" s="679"/>
      <c r="R49" s="680">
        <f>РПЗ!P48</f>
        <v>42675</v>
      </c>
      <c r="S49" s="679"/>
      <c r="T49" s="681">
        <f>РПЗ!L48</f>
        <v>550000</v>
      </c>
      <c r="U49" s="682">
        <v>2</v>
      </c>
      <c r="V49" s="682">
        <v>0</v>
      </c>
      <c r="W49" s="683">
        <v>7453244061</v>
      </c>
      <c r="X49" s="507" t="s">
        <v>1630</v>
      </c>
      <c r="Y49" s="685">
        <v>462000</v>
      </c>
      <c r="Z49" s="686"/>
      <c r="AA49" s="686"/>
      <c r="AB49" s="687"/>
      <c r="AC49" s="687"/>
      <c r="AD49" s="685">
        <v>462000</v>
      </c>
      <c r="AE49" s="688">
        <f>'Отчет РПЗ(ПЗ)_ПЗИП'!$T49-'Отчет РПЗ(ПЗ)_ПЗИП'!$AD49</f>
        <v>88000</v>
      </c>
      <c r="AF49" s="689">
        <f>(1-'Отчет РПЗ(ПЗ)_ПЗИП'!$Y49/'Отчет РПЗ(ПЗ)_ПЗИП'!$T49)</f>
        <v>0.16000000000000003</v>
      </c>
      <c r="AG49" s="179" t="s">
        <v>1477</v>
      </c>
      <c r="AH49" s="179" t="s">
        <v>1477</v>
      </c>
      <c r="AI49" s="179" t="s">
        <v>1477</v>
      </c>
      <c r="AJ49" s="68" t="s">
        <v>1481</v>
      </c>
      <c r="AK49" s="693"/>
    </row>
    <row r="50" spans="1:37" ht="92.4" hidden="1" x14ac:dyDescent="0.3">
      <c r="A50" s="542" t="str">
        <f t="shared" si="0"/>
        <v>0618-00035</v>
      </c>
      <c r="B50" s="671" t="str">
        <f>РПЗ!$D49</f>
        <v>0618-00034 Оказание услуг по проектированию вентиляции радиационной камеры (Объем помещения          300 м3)</v>
      </c>
      <c r="C50" s="672" t="str">
        <f>РПЗ!$AA49</f>
        <v>Директор ИТЦ-10 Шаповалов Александр Иванович, тел +7 495 312 34 05</v>
      </c>
      <c r="D50" s="673" t="str">
        <f>РПЗ!$AB49</f>
        <v>Заказчик</v>
      </c>
      <c r="E50" s="66" t="s">
        <v>254</v>
      </c>
      <c r="F50" s="672" t="str">
        <f>РПЗ!Q49</f>
        <v>ОЗП</v>
      </c>
      <c r="G50" s="674"/>
      <c r="H50" s="675" t="str">
        <f>РПЗ!W49</f>
        <v>не применимо</v>
      </c>
      <c r="I50" s="676"/>
      <c r="J50" s="677">
        <f>РПЗ!O49</f>
        <v>42461</v>
      </c>
      <c r="K50" s="678"/>
      <c r="L50" s="679"/>
      <c r="M50" s="679"/>
      <c r="N50" s="679"/>
      <c r="O50" s="679"/>
      <c r="P50" s="679"/>
      <c r="Q50" s="679"/>
      <c r="R50" s="680">
        <f>РПЗ!P49</f>
        <v>42491</v>
      </c>
      <c r="S50" s="679"/>
      <c r="T50" s="681">
        <f>РПЗ!L49</f>
        <v>200000</v>
      </c>
      <c r="U50" s="682"/>
      <c r="V50" s="682"/>
      <c r="W50" s="683"/>
      <c r="X50" s="684"/>
      <c r="Y50" s="685"/>
      <c r="Z50" s="686"/>
      <c r="AA50" s="686"/>
      <c r="AB50" s="687"/>
      <c r="AC50" s="687"/>
      <c r="AD50" s="685"/>
      <c r="AE50" s="688">
        <f>'Отчет РПЗ(ПЗ)_ПЗИП'!$T50-'Отчет РПЗ(ПЗ)_ПЗИП'!$AD50</f>
        <v>200000</v>
      </c>
      <c r="AF50" s="689">
        <f>(1-'Отчет РПЗ(ПЗ)_ПЗИП'!$Y50/'Отчет РПЗ(ПЗ)_ПЗИП'!$T50)</f>
        <v>1</v>
      </c>
      <c r="AG50" s="690"/>
      <c r="AH50" s="690"/>
      <c r="AI50" s="691"/>
      <c r="AJ50" s="692"/>
      <c r="AK50" s="693"/>
    </row>
    <row r="51" spans="1:37" ht="92.4" hidden="1" x14ac:dyDescent="0.3">
      <c r="A51" s="542" t="str">
        <f t="shared" si="0"/>
        <v>0618-00036</v>
      </c>
      <c r="B51" s="671" t="str">
        <f>РПЗ!$D50</f>
        <v>0618-00035 Выполнение работ по сооружению вентиляции радиационной камеры (Объем помещения          300 м3)</v>
      </c>
      <c r="C51" s="672" t="str">
        <f>РПЗ!$AA50</f>
        <v>Директор ИТЦ-10 Шаповалов Александр Иванович, тел +7 495 312 34 05</v>
      </c>
      <c r="D51" s="673" t="str">
        <f>РПЗ!$AB50</f>
        <v>Заказчик</v>
      </c>
      <c r="E51" s="66" t="s">
        <v>254</v>
      </c>
      <c r="F51" s="672" t="str">
        <f>РПЗ!Q50</f>
        <v>ОЗП</v>
      </c>
      <c r="G51" s="674"/>
      <c r="H51" s="675" t="str">
        <f>РПЗ!W50</f>
        <v>не применимо</v>
      </c>
      <c r="I51" s="676"/>
      <c r="J51" s="677">
        <f>РПЗ!O50</f>
        <v>42552</v>
      </c>
      <c r="K51" s="678"/>
      <c r="L51" s="679"/>
      <c r="M51" s="679"/>
      <c r="N51" s="679"/>
      <c r="O51" s="679"/>
      <c r="P51" s="679"/>
      <c r="Q51" s="679"/>
      <c r="R51" s="680">
        <f>РПЗ!P50</f>
        <v>42614</v>
      </c>
      <c r="S51" s="679"/>
      <c r="T51" s="681">
        <f>РПЗ!L50</f>
        <v>400000</v>
      </c>
      <c r="U51" s="682"/>
      <c r="V51" s="682"/>
      <c r="W51" s="683"/>
      <c r="X51" s="684"/>
      <c r="Y51" s="685"/>
      <c r="Z51" s="686"/>
      <c r="AA51" s="686"/>
      <c r="AB51" s="687"/>
      <c r="AC51" s="687"/>
      <c r="AD51" s="685"/>
      <c r="AE51" s="688">
        <f>'Отчет РПЗ(ПЗ)_ПЗИП'!$T51-'Отчет РПЗ(ПЗ)_ПЗИП'!$AD51</f>
        <v>400000</v>
      </c>
      <c r="AF51" s="689">
        <f>(1-'Отчет РПЗ(ПЗ)_ПЗИП'!$Y51/'Отчет РПЗ(ПЗ)_ПЗИП'!$T51)</f>
        <v>1</v>
      </c>
      <c r="AG51" s="690"/>
      <c r="AH51" s="690"/>
      <c r="AI51" s="691"/>
      <c r="AJ51" s="692"/>
      <c r="AK51" s="693"/>
    </row>
    <row r="52" spans="1:37" ht="92.4" hidden="1" x14ac:dyDescent="0.3">
      <c r="A52" s="542" t="str">
        <f t="shared" si="0"/>
        <v>0618-00037</v>
      </c>
      <c r="B52" s="671" t="str">
        <f>РПЗ!$D51</f>
        <v xml:space="preserve">0618-00036 Поставка электрогидравлического подъемного стола (Размер платформы    -  1000х1200 мм) </v>
      </c>
      <c r="C52" s="672" t="str">
        <f>РПЗ!$AA51</f>
        <v>Директор ИТЦ-10 Шаповалов Александр Иванович, тел +7 495 312 34 05</v>
      </c>
      <c r="D52" s="673" t="str">
        <f>РПЗ!$AB51</f>
        <v>Заказчик</v>
      </c>
      <c r="E52" s="66" t="s">
        <v>254</v>
      </c>
      <c r="F52" s="672" t="str">
        <f>РПЗ!Q51</f>
        <v>ОЗП</v>
      </c>
      <c r="G52" s="674"/>
      <c r="H52" s="675" t="str">
        <f>РПЗ!W51</f>
        <v>не применимо</v>
      </c>
      <c r="I52" s="676"/>
      <c r="J52" s="677">
        <f>РПЗ!O51</f>
        <v>42644</v>
      </c>
      <c r="K52" s="678"/>
      <c r="L52" s="679"/>
      <c r="M52" s="679"/>
      <c r="N52" s="679"/>
      <c r="O52" s="679"/>
      <c r="P52" s="679"/>
      <c r="Q52" s="679"/>
      <c r="R52" s="680">
        <f>РПЗ!P51</f>
        <v>42675</v>
      </c>
      <c r="S52" s="679"/>
      <c r="T52" s="681">
        <f>РПЗ!L51</f>
        <v>120000</v>
      </c>
      <c r="U52" s="682"/>
      <c r="V52" s="682"/>
      <c r="W52" s="683"/>
      <c r="X52" s="684"/>
      <c r="Y52" s="685"/>
      <c r="Z52" s="686"/>
      <c r="AA52" s="686"/>
      <c r="AB52" s="687"/>
      <c r="AC52" s="687"/>
      <c r="AD52" s="685"/>
      <c r="AE52" s="688">
        <f>'Отчет РПЗ(ПЗ)_ПЗИП'!$T52-'Отчет РПЗ(ПЗ)_ПЗИП'!$AD52</f>
        <v>120000</v>
      </c>
      <c r="AF52" s="689">
        <f>(1-'Отчет РПЗ(ПЗ)_ПЗИП'!$Y52/'Отчет РПЗ(ПЗ)_ПЗИП'!$T52)</f>
        <v>1</v>
      </c>
      <c r="AG52" s="690"/>
      <c r="AH52" s="690"/>
      <c r="AI52" s="691"/>
      <c r="AJ52" s="692"/>
      <c r="AK52" s="693"/>
    </row>
    <row r="53" spans="1:37" ht="92.4" hidden="1" x14ac:dyDescent="0.3">
      <c r="A53" s="542" t="str">
        <f t="shared" si="0"/>
        <v>0618-00038</v>
      </c>
      <c r="B53" s="671" t="str">
        <f>РПЗ!$D52</f>
        <v>0618-00037 Поставка системы охлаждения (Чиллер)</v>
      </c>
      <c r="C53" s="672" t="str">
        <f>РПЗ!$AA52</f>
        <v>Директор НТЦ-3 Хоменко Алексей Иванович, тел. +7 495 315 63 58</v>
      </c>
      <c r="D53" s="673" t="str">
        <f>РПЗ!$AB52</f>
        <v>Заказчик</v>
      </c>
      <c r="E53" s="66" t="s">
        <v>254</v>
      </c>
      <c r="F53" s="672" t="str">
        <f>РПЗ!Q52</f>
        <v>ОЗП</v>
      </c>
      <c r="G53" s="674"/>
      <c r="H53" s="675" t="str">
        <f>РПЗ!W52</f>
        <v>не применимо</v>
      </c>
      <c r="I53" s="676"/>
      <c r="J53" s="677">
        <f>РПЗ!O52</f>
        <v>42491</v>
      </c>
      <c r="K53" s="678"/>
      <c r="L53" s="679"/>
      <c r="M53" s="679"/>
      <c r="N53" s="679"/>
      <c r="O53" s="679"/>
      <c r="P53" s="679"/>
      <c r="Q53" s="679"/>
      <c r="R53" s="680">
        <f>РПЗ!P52</f>
        <v>42552</v>
      </c>
      <c r="S53" s="679"/>
      <c r="T53" s="681">
        <f>РПЗ!L52</f>
        <v>700000</v>
      </c>
      <c r="U53" s="682"/>
      <c r="V53" s="682"/>
      <c r="W53" s="683"/>
      <c r="X53" s="684"/>
      <c r="Y53" s="685"/>
      <c r="Z53" s="686"/>
      <c r="AA53" s="686"/>
      <c r="AB53" s="687"/>
      <c r="AC53" s="687"/>
      <c r="AD53" s="685"/>
      <c r="AE53" s="688">
        <f>'Отчет РПЗ(ПЗ)_ПЗИП'!$T53-'Отчет РПЗ(ПЗ)_ПЗИП'!$AD53</f>
        <v>700000</v>
      </c>
      <c r="AF53" s="689">
        <f>(1-'Отчет РПЗ(ПЗ)_ПЗИП'!$Y53/'Отчет РПЗ(ПЗ)_ПЗИП'!$T53)</f>
        <v>1</v>
      </c>
      <c r="AG53" s="690"/>
      <c r="AH53" s="690"/>
      <c r="AI53" s="691"/>
      <c r="AJ53" s="692"/>
      <c r="AK53" s="693"/>
    </row>
    <row r="54" spans="1:37" ht="92.4" hidden="1" x14ac:dyDescent="0.3">
      <c r="A54" s="542" t="str">
        <f t="shared" si="0"/>
        <v>0618-00039</v>
      </c>
      <c r="B54" s="671" t="str">
        <f>РПЗ!$D53</f>
        <v>0618-00038 Оказание услуг по вывозу КГБМ, ТБО и снега</v>
      </c>
      <c r="C54" s="672" t="str">
        <f>РПЗ!$AA53</f>
        <v>Начальник отдела  12  Волкова Валентина Ильинична, тел. +7 495 31430 63</v>
      </c>
      <c r="D54" s="673" t="str">
        <f>РПЗ!$AB53</f>
        <v>Заказчик</v>
      </c>
      <c r="E54" s="66" t="s">
        <v>254</v>
      </c>
      <c r="F54" s="672" t="str">
        <f>РПЗ!Q53</f>
        <v>ОЗП</v>
      </c>
      <c r="G54" s="674"/>
      <c r="H54" s="675" t="str">
        <f>РПЗ!W53</f>
        <v>не применимо</v>
      </c>
      <c r="I54" s="676"/>
      <c r="J54" s="677">
        <f>РПЗ!O53</f>
        <v>42492</v>
      </c>
      <c r="K54" s="678"/>
      <c r="L54" s="679"/>
      <c r="M54" s="679"/>
      <c r="N54" s="679"/>
      <c r="O54" s="679"/>
      <c r="P54" s="679"/>
      <c r="Q54" s="679"/>
      <c r="R54" s="680">
        <f>РПЗ!P53</f>
        <v>42524</v>
      </c>
      <c r="S54" s="679"/>
      <c r="T54" s="681">
        <f>РПЗ!L53</f>
        <v>2700000</v>
      </c>
      <c r="U54" s="682"/>
      <c r="V54" s="682"/>
      <c r="W54" s="683"/>
      <c r="X54" s="684"/>
      <c r="Y54" s="685"/>
      <c r="Z54" s="686"/>
      <c r="AA54" s="686"/>
      <c r="AB54" s="687"/>
      <c r="AC54" s="687"/>
      <c r="AD54" s="685"/>
      <c r="AE54" s="688">
        <f>'Отчет РПЗ(ПЗ)_ПЗИП'!$T54-'Отчет РПЗ(ПЗ)_ПЗИП'!$AD54</f>
        <v>2700000</v>
      </c>
      <c r="AF54" s="689">
        <f>(1-'Отчет РПЗ(ПЗ)_ПЗИП'!$Y54/'Отчет РПЗ(ПЗ)_ПЗИП'!$T54)</f>
        <v>1</v>
      </c>
      <c r="AG54" s="690"/>
      <c r="AH54" s="690"/>
      <c r="AI54" s="691"/>
      <c r="AJ54" s="692"/>
      <c r="AK54" s="693"/>
    </row>
    <row r="55" spans="1:37" ht="80.25" customHeight="1" x14ac:dyDescent="0.3">
      <c r="A55" s="542" t="str">
        <f t="shared" si="0"/>
        <v>0618-00039/1</v>
      </c>
      <c r="B55" s="697" t="str">
        <f>РПЗ!$D54</f>
        <v>0618-00039 Поставка «Гидроакустической системы высокой точности для обнаружения и сопровождения малоразмерных подводных объектов в т.ч. комплект мишеней»</v>
      </c>
      <c r="C55" s="672" t="str">
        <f>РПЗ!$AA54</f>
        <v>НТЦ-4</v>
      </c>
      <c r="D55" s="216" t="str">
        <f>РПЗ!$AB54</f>
        <v>Заказчик</v>
      </c>
      <c r="E55" s="66" t="s">
        <v>275</v>
      </c>
      <c r="F55" s="672" t="str">
        <f>РПЗ!Q54</f>
        <v>ЕП</v>
      </c>
      <c r="G55" s="694" t="s">
        <v>325</v>
      </c>
      <c r="H55" s="675" t="str">
        <f>РПЗ!W54</f>
        <v>6.6.2(32)</v>
      </c>
      <c r="I55" s="676">
        <v>42319</v>
      </c>
      <c r="J55" s="677">
        <f>РПЗ!O54</f>
        <v>42370</v>
      </c>
      <c r="K55" s="678">
        <v>42396</v>
      </c>
      <c r="L55" s="38" t="s">
        <v>1477</v>
      </c>
      <c r="M55" s="38" t="s">
        <v>1477</v>
      </c>
      <c r="N55" s="38" t="s">
        <v>1477</v>
      </c>
      <c r="O55" s="38" t="s">
        <v>1477</v>
      </c>
      <c r="P55" s="38" t="s">
        <v>1477</v>
      </c>
      <c r="Q55" s="679">
        <v>42396</v>
      </c>
      <c r="R55" s="680" t="str">
        <f>РПЗ!P54</f>
        <v>май 2016</v>
      </c>
      <c r="S55" s="29" t="s">
        <v>1477</v>
      </c>
      <c r="T55" s="681">
        <f>РПЗ!L54</f>
        <v>16100000</v>
      </c>
      <c r="U55" s="682">
        <v>1</v>
      </c>
      <c r="V55" s="682">
        <v>0</v>
      </c>
      <c r="W55" s="683">
        <v>5013045054</v>
      </c>
      <c r="X55" s="507" t="s">
        <v>1626</v>
      </c>
      <c r="Y55" s="685">
        <v>16100000</v>
      </c>
      <c r="Z55" s="30" t="s">
        <v>1511</v>
      </c>
      <c r="AA55" s="30" t="s">
        <v>1627</v>
      </c>
      <c r="AB55" s="687">
        <v>42396</v>
      </c>
      <c r="AC55" s="183" t="s">
        <v>1477</v>
      </c>
      <c r="AD55" s="685">
        <v>16100000</v>
      </c>
      <c r="AE55" s="688">
        <f>'Отчет РПЗ(ПЗ)_ПЗИП'!$T55-'Отчет РПЗ(ПЗ)_ПЗИП'!$AD55</f>
        <v>0</v>
      </c>
      <c r="AF55" s="689">
        <f>(1-'Отчет РПЗ(ПЗ)_ПЗИП'!$Y55/'Отчет РПЗ(ПЗ)_ПЗИП'!$T55)</f>
        <v>0</v>
      </c>
      <c r="AG55" s="183" t="s">
        <v>1477</v>
      </c>
      <c r="AH55" s="183" t="s">
        <v>1477</v>
      </c>
      <c r="AI55" s="183" t="s">
        <v>1477</v>
      </c>
      <c r="AJ55" s="698" t="s">
        <v>1481</v>
      </c>
      <c r="AK55" s="693"/>
    </row>
    <row r="56" spans="1:37" ht="38.25" hidden="1" customHeight="1" x14ac:dyDescent="0.3">
      <c r="A56" s="542" t="str">
        <f t="shared" si="0"/>
        <v>0618-00040</v>
      </c>
      <c r="B56" s="671" t="str">
        <f>РПЗ!$D55</f>
        <v xml:space="preserve"> 0618-00039/1 Определение рыночной стоимости ежемесячной арендной платы нежилых помещений </v>
      </c>
      <c r="C56" s="672" t="str">
        <f>РПЗ!$AA55</f>
        <v>Начальник отдела арендных отношений (отдел 32) Никулина Татьяна Владимировна, тел. +7 495 315 22 57</v>
      </c>
      <c r="D56" s="673" t="str">
        <f>РПЗ!$AB55</f>
        <v>Заказчик</v>
      </c>
      <c r="E56" s="66" t="s">
        <v>254</v>
      </c>
      <c r="F56" s="672" t="str">
        <f>РПЗ!Q55</f>
        <v>ОЗП</v>
      </c>
      <c r="G56" s="674"/>
      <c r="H56" s="675" t="str">
        <f>РПЗ!W55</f>
        <v>не применимо</v>
      </c>
      <c r="I56" s="676"/>
      <c r="J56" s="677" t="str">
        <f>РПЗ!O55</f>
        <v xml:space="preserve">                                      Май 2016</v>
      </c>
      <c r="K56" s="678"/>
      <c r="L56" s="679"/>
      <c r="M56" s="679"/>
      <c r="N56" s="679"/>
      <c r="O56" s="679"/>
      <c r="P56" s="679"/>
      <c r="Q56" s="679"/>
      <c r="R56" s="680" t="str">
        <f>РПЗ!P55</f>
        <v>Сентябрь 2016</v>
      </c>
      <c r="S56" s="679"/>
      <c r="T56" s="681">
        <f>РПЗ!L55</f>
        <v>800000</v>
      </c>
      <c r="U56" s="682"/>
      <c r="V56" s="682"/>
      <c r="W56" s="683"/>
      <c r="X56" s="684"/>
      <c r="Y56" s="685"/>
      <c r="Z56" s="686"/>
      <c r="AA56" s="686"/>
      <c r="AB56" s="687"/>
      <c r="AC56" s="687"/>
      <c r="AD56" s="685"/>
      <c r="AE56" s="688">
        <f>'Отчет РПЗ(ПЗ)_ПЗИП'!$T56-'Отчет РПЗ(ПЗ)_ПЗИП'!$AD56</f>
        <v>800000</v>
      </c>
      <c r="AF56" s="689">
        <f>(1-'Отчет РПЗ(ПЗ)_ПЗИП'!$Y56/'Отчет РПЗ(ПЗ)_ПЗИП'!$T56)</f>
        <v>1</v>
      </c>
      <c r="AG56" s="690"/>
      <c r="AH56" s="690"/>
      <c r="AI56" s="691"/>
      <c r="AJ56" s="692"/>
      <c r="AK56" s="693"/>
    </row>
    <row r="57" spans="1:37" ht="69" hidden="1" customHeight="1" x14ac:dyDescent="0.3">
      <c r="A57" s="542" t="str">
        <f t="shared" si="0"/>
        <v>0618-00041</v>
      </c>
      <c r="B57" s="671" t="str">
        <f>РПЗ!$D56</f>
        <v>0618-00040 Услуги аудиторской организации для осуществления обязательного ежегодного аудита бухгалтерской (финансовой) отчетности АО «МРТИ РАН» в 2016г</v>
      </c>
      <c r="C57" s="672" t="str">
        <f>РПЗ!$AA56</f>
        <v>Начальник отдела закупок (отдел 60) Разумов Дмитрий Вячеславович, тел. +7 9150515867</v>
      </c>
      <c r="D57" s="695" t="str">
        <f>РПЗ!$AB56</f>
        <v>Заказчик</v>
      </c>
      <c r="E57" s="66" t="s">
        <v>273</v>
      </c>
      <c r="F57" s="672" t="str">
        <f>РПЗ!Q56</f>
        <v>ОК</v>
      </c>
      <c r="G57" s="674"/>
      <c r="H57" s="675" t="str">
        <f>РПЗ!W56</f>
        <v>не применимо</v>
      </c>
      <c r="I57" s="676">
        <v>42432</v>
      </c>
      <c r="J57" s="677" t="str">
        <f>РПЗ!O56</f>
        <v>Февраль 2016</v>
      </c>
      <c r="K57" s="38" t="s">
        <v>1477</v>
      </c>
      <c r="L57" s="38" t="s">
        <v>1477</v>
      </c>
      <c r="M57" s="38" t="s">
        <v>1477</v>
      </c>
      <c r="N57" s="38" t="s">
        <v>1477</v>
      </c>
      <c r="O57" s="38" t="s">
        <v>1477</v>
      </c>
      <c r="P57" s="38" t="s">
        <v>1477</v>
      </c>
      <c r="Q57" s="38" t="s">
        <v>1477</v>
      </c>
      <c r="R57" s="680" t="str">
        <f>РПЗ!P56</f>
        <v xml:space="preserve">    апрель 2017г</v>
      </c>
      <c r="S57" s="29" t="s">
        <v>1477</v>
      </c>
      <c r="T57" s="681">
        <f>РПЗ!L56</f>
        <v>835800.2</v>
      </c>
      <c r="U57" s="183" t="s">
        <v>1477</v>
      </c>
      <c r="V57" s="183" t="s">
        <v>1477</v>
      </c>
      <c r="W57" s="183" t="s">
        <v>1477</v>
      </c>
      <c r="X57" s="183" t="s">
        <v>1477</v>
      </c>
      <c r="Y57" s="183" t="s">
        <v>1477</v>
      </c>
      <c r="Z57" s="183" t="s">
        <v>1477</v>
      </c>
      <c r="AA57" s="183" t="s">
        <v>1477</v>
      </c>
      <c r="AB57" s="183" t="s">
        <v>1477</v>
      </c>
      <c r="AC57" s="183" t="s">
        <v>1477</v>
      </c>
      <c r="AD57" s="183" t="s">
        <v>1477</v>
      </c>
      <c r="AE57" s="688" t="e">
        <f>'Отчет РПЗ(ПЗ)_ПЗИП'!$T57-'Отчет РПЗ(ПЗ)_ПЗИП'!$AD57</f>
        <v>#VALUE!</v>
      </c>
      <c r="AF57" s="689" t="e">
        <f>(1-'Отчет РПЗ(ПЗ)_ПЗИП'!$Y57/'Отчет РПЗ(ПЗ)_ПЗИП'!$T57)</f>
        <v>#VALUE!</v>
      </c>
      <c r="AG57" s="183" t="s">
        <v>1477</v>
      </c>
      <c r="AH57" s="183" t="s">
        <v>1477</v>
      </c>
      <c r="AI57" s="183" t="s">
        <v>1477</v>
      </c>
      <c r="AJ57" s="698" t="s">
        <v>1481</v>
      </c>
      <c r="AK57" s="693"/>
    </row>
    <row r="58" spans="1:37" ht="147.75" customHeight="1" x14ac:dyDescent="0.3">
      <c r="A58" s="542" t="str">
        <f t="shared" si="0"/>
        <v>0618-00042</v>
      </c>
      <c r="B58" s="671" t="str">
        <f>РПЗ!$D57</f>
        <v>0618-00041 Выполнение работ по эксплуатации и техническому обслуживанию внешних и внутренних сетей и оборудования систем теплоснабжения, водоснабжения, водоотведения, электроснабжения, вентиляции и кондиционирования воздуха, оборудования и сетей районной тепловой станции, производственных и административных зданий и сооружений</v>
      </c>
      <c r="C58" s="672" t="str">
        <f>РПЗ!$AA57</f>
        <v>НТЦ-4</v>
      </c>
      <c r="D58" s="673" t="str">
        <f>РПЗ!$AB57</f>
        <v>Заказчик</v>
      </c>
      <c r="E58" s="66" t="s">
        <v>275</v>
      </c>
      <c r="F58" s="672" t="str">
        <f>РПЗ!Q57</f>
        <v>ЕП</v>
      </c>
      <c r="G58" s="26" t="s">
        <v>325</v>
      </c>
      <c r="H58" s="675" t="str">
        <f>РПЗ!W57</f>
        <v>6.6.2(32)</v>
      </c>
      <c r="I58" s="676">
        <v>42368</v>
      </c>
      <c r="J58" s="677" t="str">
        <f>РПЗ!O57</f>
        <v>Февраль, 2016</v>
      </c>
      <c r="K58" s="678">
        <v>42420</v>
      </c>
      <c r="L58" s="38" t="s">
        <v>1477</v>
      </c>
      <c r="M58" s="38" t="s">
        <v>1477</v>
      </c>
      <c r="N58" s="38" t="s">
        <v>1477</v>
      </c>
      <c r="O58" s="38" t="s">
        <v>1477</v>
      </c>
      <c r="P58" s="38" t="s">
        <v>1477</v>
      </c>
      <c r="Q58" s="38" t="s">
        <v>1477</v>
      </c>
      <c r="R58" s="680" t="str">
        <f>РПЗ!P57</f>
        <v>декабрь 2016</v>
      </c>
      <c r="S58" s="29" t="s">
        <v>1477</v>
      </c>
      <c r="T58" s="681">
        <f>РПЗ!L57</f>
        <v>4680373</v>
      </c>
      <c r="U58" s="682">
        <v>1</v>
      </c>
      <c r="V58" s="682">
        <v>0</v>
      </c>
      <c r="W58" s="683">
        <v>7726019325</v>
      </c>
      <c r="X58" s="507" t="s">
        <v>1628</v>
      </c>
      <c r="Y58" s="183" t="s">
        <v>1477</v>
      </c>
      <c r="Z58" s="183" t="s">
        <v>1477</v>
      </c>
      <c r="AA58" s="183" t="s">
        <v>1629</v>
      </c>
      <c r="AB58" s="687">
        <v>42433</v>
      </c>
      <c r="AC58" s="183" t="s">
        <v>1477</v>
      </c>
      <c r="AD58" s="685">
        <v>3873448</v>
      </c>
      <c r="AE58" s="688">
        <f>'Отчет РПЗ(ПЗ)_ПЗИП'!$T58-'Отчет РПЗ(ПЗ)_ПЗИП'!$AD58</f>
        <v>806925</v>
      </c>
      <c r="AF58" s="689" t="e">
        <f>(1-'Отчет РПЗ(ПЗ)_ПЗИП'!$Y58/'Отчет РПЗ(ПЗ)_ПЗИП'!$T58)</f>
        <v>#VALUE!</v>
      </c>
      <c r="AG58" s="183" t="s">
        <v>1477</v>
      </c>
      <c r="AH58" s="183" t="s">
        <v>1477</v>
      </c>
      <c r="AI58" s="183" t="s">
        <v>1477</v>
      </c>
      <c r="AJ58" s="698" t="s">
        <v>1481</v>
      </c>
      <c r="AK58" s="693"/>
    </row>
    <row r="59" spans="1:37" hidden="1" x14ac:dyDescent="0.3">
      <c r="A59" s="542" t="str">
        <f t="shared" si="0"/>
        <v>0618-00043</v>
      </c>
      <c r="B59" s="671" t="str">
        <f>РПЗ!$D58</f>
        <v>0618-00042 Поставка цифровой АТС</v>
      </c>
      <c r="C59" s="672" t="str">
        <f>РПЗ!$AA58</f>
        <v>служба 55</v>
      </c>
      <c r="D59" s="673" t="str">
        <f>РПЗ!$AB58</f>
        <v>ООО "РТ-Информ"</v>
      </c>
      <c r="E59" s="66" t="s">
        <v>254</v>
      </c>
      <c r="F59" s="672" t="str">
        <f>РПЗ!Q58</f>
        <v>ОЗП</v>
      </c>
      <c r="G59" s="674"/>
      <c r="H59" s="675" t="str">
        <f>РПЗ!W58</f>
        <v>не применимо</v>
      </c>
      <c r="I59" s="676"/>
      <c r="J59" s="677" t="str">
        <f>РПЗ!O58</f>
        <v>Апрель, 2016</v>
      </c>
      <c r="K59" s="678"/>
      <c r="L59" s="679"/>
      <c r="M59" s="679"/>
      <c r="N59" s="679"/>
      <c r="O59" s="679"/>
      <c r="P59" s="679"/>
      <c r="Q59" s="679"/>
      <c r="R59" s="680" t="str">
        <f>РПЗ!P58</f>
        <v>май 2016</v>
      </c>
      <c r="S59" s="679"/>
      <c r="T59" s="681">
        <f>РПЗ!L58</f>
        <v>2185000</v>
      </c>
      <c r="U59" s="682"/>
      <c r="V59" s="682"/>
      <c r="W59" s="683"/>
      <c r="X59" s="684"/>
      <c r="Y59" s="685"/>
      <c r="Z59" s="686"/>
      <c r="AA59" s="686"/>
      <c r="AB59" s="687"/>
      <c r="AC59" s="687"/>
      <c r="AD59" s="685"/>
      <c r="AE59" s="688">
        <f>'Отчет РПЗ(ПЗ)_ПЗИП'!$T59-'Отчет РПЗ(ПЗ)_ПЗИП'!$AD59</f>
        <v>2185000</v>
      </c>
      <c r="AF59" s="689">
        <f>(1-'Отчет РПЗ(ПЗ)_ПЗИП'!$Y59/'Отчет РПЗ(ПЗ)_ПЗИП'!$T59)</f>
        <v>1</v>
      </c>
      <c r="AG59" s="690"/>
      <c r="AH59" s="690"/>
      <c r="AI59" s="691"/>
      <c r="AJ59" s="692"/>
      <c r="AK59" s="693"/>
    </row>
    <row r="60" spans="1:37" ht="118.8" hidden="1" x14ac:dyDescent="0.3">
      <c r="A60" s="542" t="str">
        <f t="shared" si="0"/>
        <v>0618-00044</v>
      </c>
      <c r="B60" s="671" t="str">
        <f>РПЗ!$D59</f>
        <v>0618-00043 Оказание услуг по организации и проведению  конкурентных процедур закупок  в соответствии с Единым положением о закупке Государственной корпорации «Ростех»</v>
      </c>
      <c r="C60" s="672" t="str">
        <f>РПЗ!$AA59</f>
        <v>Начальник отдела закупок (отдел 60) Разумов Дмитрий Вячеславович, тел. +7 9150515867</v>
      </c>
      <c r="D60" s="673" t="str">
        <f>РПЗ!$AB59</f>
        <v>Заказчик</v>
      </c>
      <c r="E60" s="66" t="s">
        <v>254</v>
      </c>
      <c r="F60" s="672" t="str">
        <f>РПЗ!Q59</f>
        <v>ЕП</v>
      </c>
      <c r="G60" s="674"/>
      <c r="H60" s="675" t="str">
        <f>РПЗ!W59</f>
        <v>6.6.2(14)</v>
      </c>
      <c r="I60" s="676"/>
      <c r="J60" s="677" t="str">
        <f>РПЗ!O59</f>
        <v>Апрель, 2016</v>
      </c>
      <c r="K60" s="678"/>
      <c r="L60" s="679"/>
      <c r="M60" s="679"/>
      <c r="N60" s="679"/>
      <c r="O60" s="679"/>
      <c r="P60" s="679"/>
      <c r="Q60" s="679"/>
      <c r="R60" s="680" t="str">
        <f>РПЗ!P59</f>
        <v>Апрель, 2017</v>
      </c>
      <c r="S60" s="679"/>
      <c r="T60" s="681">
        <f>РПЗ!L59</f>
        <v>1000000</v>
      </c>
      <c r="U60" s="682"/>
      <c r="V60" s="682"/>
      <c r="W60" s="683"/>
      <c r="X60" s="684"/>
      <c r="Y60" s="685"/>
      <c r="Z60" s="686"/>
      <c r="AA60" s="686"/>
      <c r="AB60" s="687"/>
      <c r="AC60" s="687"/>
      <c r="AD60" s="685"/>
      <c r="AE60" s="688">
        <f>'Отчет РПЗ(ПЗ)_ПЗИП'!$T60-'Отчет РПЗ(ПЗ)_ПЗИП'!$AD60</f>
        <v>1000000</v>
      </c>
      <c r="AF60" s="689">
        <f>(1-'Отчет РПЗ(ПЗ)_ПЗИП'!$Y60/'Отчет РПЗ(ПЗ)_ПЗИП'!$T60)</f>
        <v>1</v>
      </c>
      <c r="AG60" s="690"/>
      <c r="AH60" s="690"/>
      <c r="AI60" s="691"/>
      <c r="AJ60" s="692"/>
      <c r="AK60" s="693"/>
    </row>
    <row r="61" spans="1:37" ht="118.8" hidden="1" x14ac:dyDescent="0.3">
      <c r="A61" s="542" t="str">
        <f t="shared" si="0"/>
        <v>0618-00045</v>
      </c>
      <c r="B61" s="671" t="str">
        <f>РПЗ!$D60</f>
        <v>0618-00044 Оказание услуг по ответственному хранению (2 года)</v>
      </c>
      <c r="C61" s="672" t="str">
        <f>РПЗ!$AA60</f>
        <v>Начальник отдела закупок (отдел 60) Разумов Дмитрий Вячеславович, тел. +7 9150515867</v>
      </c>
      <c r="D61" s="673" t="str">
        <f>РПЗ!$AB60</f>
        <v>Заказчик</v>
      </c>
      <c r="E61" s="66" t="s">
        <v>254</v>
      </c>
      <c r="F61" s="672" t="str">
        <f>РПЗ!Q60</f>
        <v>ОЗП</v>
      </c>
      <c r="G61" s="674"/>
      <c r="H61" s="675" t="str">
        <f>РПЗ!W60</f>
        <v>не применимо</v>
      </c>
      <c r="I61" s="676"/>
      <c r="J61" s="677" t="str">
        <f>РПЗ!O60</f>
        <v>Апрель, 2016</v>
      </c>
      <c r="K61" s="678"/>
      <c r="L61" s="679"/>
      <c r="M61" s="679"/>
      <c r="N61" s="679"/>
      <c r="O61" s="679"/>
      <c r="P61" s="679"/>
      <c r="Q61" s="679"/>
      <c r="R61" s="680" t="str">
        <f>РПЗ!P60</f>
        <v>Апрель, 2018</v>
      </c>
      <c r="S61" s="679"/>
      <c r="T61" s="681">
        <f>РПЗ!L60</f>
        <v>500000</v>
      </c>
      <c r="U61" s="682"/>
      <c r="V61" s="682"/>
      <c r="W61" s="683"/>
      <c r="X61" s="684"/>
      <c r="Y61" s="685"/>
      <c r="Z61" s="686"/>
      <c r="AA61" s="686"/>
      <c r="AB61" s="687"/>
      <c r="AC61" s="687"/>
      <c r="AD61" s="685"/>
      <c r="AE61" s="688">
        <f>'Отчет РПЗ(ПЗ)_ПЗИП'!$T61-'Отчет РПЗ(ПЗ)_ПЗИП'!$AD61</f>
        <v>500000</v>
      </c>
      <c r="AF61" s="689">
        <f>(1-'Отчет РПЗ(ПЗ)_ПЗИП'!$Y61/'Отчет РПЗ(ПЗ)_ПЗИП'!$T61)</f>
        <v>1</v>
      </c>
      <c r="AG61" s="690"/>
      <c r="AH61" s="690"/>
      <c r="AI61" s="691"/>
      <c r="AJ61" s="692"/>
      <c r="AK61" s="693"/>
    </row>
    <row r="62" spans="1:37" ht="92.4" hidden="1" x14ac:dyDescent="0.3">
      <c r="A62" s="542" t="str">
        <f t="shared" si="0"/>
        <v>0618-00046</v>
      </c>
      <c r="B62" s="671" t="str">
        <f>РПЗ!$D61</f>
        <v>0618-00045 оказание услуг по проведению инспекционного контроля подтверждения сертификата соответствия</v>
      </c>
      <c r="C62" s="672" t="str">
        <f>РПЗ!$AA61</f>
        <v>Ярошенко В.Ф. начальник отдела №64 8(495)315-29-70</v>
      </c>
      <c r="D62" s="673" t="str">
        <f>РПЗ!$AB61</f>
        <v>Заказчик</v>
      </c>
      <c r="E62" s="66" t="s">
        <v>254</v>
      </c>
      <c r="F62" s="672" t="str">
        <f>РПЗ!Q61</f>
        <v>ЕП</v>
      </c>
      <c r="G62" s="674"/>
      <c r="H62" s="675" t="str">
        <f>РПЗ!W61</f>
        <v>6.6.2(5)</v>
      </c>
      <c r="I62" s="676"/>
      <c r="J62" s="677" t="str">
        <f>РПЗ!O61</f>
        <v>Апрель, 2016</v>
      </c>
      <c r="K62" s="678"/>
      <c r="L62" s="679"/>
      <c r="M62" s="679"/>
      <c r="N62" s="679"/>
      <c r="O62" s="679"/>
      <c r="P62" s="679"/>
      <c r="Q62" s="679"/>
      <c r="R62" s="680" t="str">
        <f>РПЗ!P61</f>
        <v>Май 2016</v>
      </c>
      <c r="S62" s="679"/>
      <c r="T62" s="681">
        <f>РПЗ!L61</f>
        <v>240000</v>
      </c>
      <c r="U62" s="682"/>
      <c r="V62" s="682"/>
      <c r="W62" s="683"/>
      <c r="X62" s="684"/>
      <c r="Y62" s="685"/>
      <c r="Z62" s="686"/>
      <c r="AA62" s="686"/>
      <c r="AB62" s="687"/>
      <c r="AC62" s="687"/>
      <c r="AD62" s="685"/>
      <c r="AE62" s="688">
        <f>'Отчет РПЗ(ПЗ)_ПЗИП'!$T62-'Отчет РПЗ(ПЗ)_ПЗИП'!$AD62</f>
        <v>240000</v>
      </c>
      <c r="AF62" s="689">
        <f>(1-'Отчет РПЗ(ПЗ)_ПЗИП'!$Y62/'Отчет РПЗ(ПЗ)_ПЗИП'!$T62)</f>
        <v>1</v>
      </c>
      <c r="AG62" s="690"/>
      <c r="AH62" s="690"/>
      <c r="AI62" s="691"/>
      <c r="AJ62" s="692"/>
      <c r="AK62" s="693"/>
    </row>
    <row r="63" spans="1:37" ht="118.8" hidden="1" x14ac:dyDescent="0.3">
      <c r="A63" s="542" t="str">
        <f t="shared" si="0"/>
        <v>0618-00047</v>
      </c>
      <c r="B63" s="671" t="str">
        <f>РПЗ!$D62</f>
        <v>0618-00046 оказание услуг по оспариванию кадастровой стоимости</v>
      </c>
      <c r="C63" s="672" t="str">
        <f>РПЗ!$AA62</f>
        <v>Начальник отдела закупок (отдел 60) Разумов Дмитрий Вячеславович, тел. +7 9150515867</v>
      </c>
      <c r="D63" s="673" t="str">
        <f>РПЗ!$AB62</f>
        <v>Заказчик</v>
      </c>
      <c r="E63" s="66" t="s">
        <v>254</v>
      </c>
      <c r="F63" s="672" t="str">
        <f>РПЗ!Q62</f>
        <v>ОЗП</v>
      </c>
      <c r="G63" s="674"/>
      <c r="H63" s="675" t="str">
        <f>РПЗ!W62</f>
        <v>не применимо</v>
      </c>
      <c r="I63" s="676"/>
      <c r="J63" s="677" t="str">
        <f>РПЗ!O62</f>
        <v>Апрель, 2016</v>
      </c>
      <c r="K63" s="678"/>
      <c r="L63" s="679"/>
      <c r="M63" s="679"/>
      <c r="N63" s="679"/>
      <c r="O63" s="679"/>
      <c r="P63" s="679"/>
      <c r="Q63" s="679"/>
      <c r="R63" s="680" t="str">
        <f>РПЗ!P62</f>
        <v>Декабрь 2016</v>
      </c>
      <c r="S63" s="679"/>
      <c r="T63" s="681">
        <f>РПЗ!L62</f>
        <v>3000000</v>
      </c>
      <c r="U63" s="682"/>
      <c r="V63" s="682"/>
      <c r="W63" s="683"/>
      <c r="X63" s="684"/>
      <c r="Y63" s="685"/>
      <c r="Z63" s="686"/>
      <c r="AA63" s="686"/>
      <c r="AB63" s="687"/>
      <c r="AC63" s="687"/>
      <c r="AD63" s="685"/>
      <c r="AE63" s="688">
        <f>'Отчет РПЗ(ПЗ)_ПЗИП'!$T63-'Отчет РПЗ(ПЗ)_ПЗИП'!$AD63</f>
        <v>3000000</v>
      </c>
      <c r="AF63" s="689">
        <f>(1-'Отчет РПЗ(ПЗ)_ПЗИП'!$Y63/'Отчет РПЗ(ПЗ)_ПЗИП'!$T63)</f>
        <v>1</v>
      </c>
      <c r="AG63" s="690"/>
      <c r="AH63" s="690"/>
      <c r="AI63" s="691"/>
      <c r="AJ63" s="692"/>
      <c r="AK63" s="693"/>
    </row>
    <row r="64" spans="1:37" ht="39.6" hidden="1" x14ac:dyDescent="0.3">
      <c r="A64" s="542" t="str">
        <f t="shared" si="0"/>
        <v>0618-00048</v>
      </c>
      <c r="B64" s="671" t="str">
        <f>РПЗ!$D63</f>
        <v>0618-00047 Поставка конденсатора КПИ 14-60 прямоугольного</v>
      </c>
      <c r="C64" s="672" t="str">
        <f>РПЗ!$AA63</f>
        <v>Директор НТЦ-4 В.Н.Захаров</v>
      </c>
      <c r="D64" s="673" t="str">
        <f>РПЗ!$AB63</f>
        <v>Заказчик</v>
      </c>
      <c r="E64" s="66" t="s">
        <v>254</v>
      </c>
      <c r="F64" s="672" t="str">
        <f>РПЗ!Q63</f>
        <v>ОЗК</v>
      </c>
      <c r="G64" s="674"/>
      <c r="H64" s="675" t="str">
        <f>РПЗ!W63</f>
        <v>не применимо</v>
      </c>
      <c r="I64" s="676"/>
      <c r="J64" s="677" t="str">
        <f>РПЗ!O63</f>
        <v>Апрель, 2016</v>
      </c>
      <c r="K64" s="678"/>
      <c r="L64" s="679"/>
      <c r="M64" s="679"/>
      <c r="N64" s="679"/>
      <c r="O64" s="679"/>
      <c r="P64" s="679"/>
      <c r="Q64" s="679"/>
      <c r="R64" s="680" t="str">
        <f>РПЗ!P63</f>
        <v>Май 2016</v>
      </c>
      <c r="S64" s="679"/>
      <c r="T64" s="681">
        <f>РПЗ!L63</f>
        <v>540000</v>
      </c>
      <c r="U64" s="682"/>
      <c r="V64" s="682"/>
      <c r="W64" s="683"/>
      <c r="X64" s="684"/>
      <c r="Y64" s="685"/>
      <c r="Z64" s="686"/>
      <c r="AA64" s="686"/>
      <c r="AB64" s="687"/>
      <c r="AC64" s="687"/>
      <c r="AD64" s="685"/>
      <c r="AE64" s="688">
        <f>'Отчет РПЗ(ПЗ)_ПЗИП'!$T64-'Отчет РПЗ(ПЗ)_ПЗИП'!$AD64</f>
        <v>540000</v>
      </c>
      <c r="AF64" s="689">
        <f>(1-'Отчет РПЗ(ПЗ)_ПЗИП'!$Y64/'Отчет РПЗ(ПЗ)_ПЗИП'!$T64)</f>
        <v>1</v>
      </c>
      <c r="AG64" s="690"/>
      <c r="AH64" s="690"/>
      <c r="AI64" s="691"/>
      <c r="AJ64" s="692"/>
      <c r="AK64" s="693"/>
    </row>
    <row r="65" spans="1:37" ht="39.6" hidden="1" x14ac:dyDescent="0.3">
      <c r="A65" s="542" t="str">
        <f t="shared" si="0"/>
        <v>0618-00049</v>
      </c>
      <c r="B65" s="671" t="str">
        <f>РПЗ!$D64</f>
        <v>0618-00048 Поставка ленты из аморфного сплава 2НСР тип П, 20мм</v>
      </c>
      <c r="C65" s="672" t="str">
        <f>РПЗ!$AA64</f>
        <v>Директор НТЦ-4 В.Н.Захаров</v>
      </c>
      <c r="D65" s="673" t="str">
        <f>РПЗ!$AB64</f>
        <v>Заказчик</v>
      </c>
      <c r="E65" s="66" t="s">
        <v>254</v>
      </c>
      <c r="F65" s="672" t="str">
        <f>РПЗ!Q64</f>
        <v>ОЗК</v>
      </c>
      <c r="G65" s="674"/>
      <c r="H65" s="675" t="str">
        <f>РПЗ!W64</f>
        <v>не применимо</v>
      </c>
      <c r="I65" s="676"/>
      <c r="J65" s="677" t="str">
        <f>РПЗ!O64</f>
        <v>Апрель, 2016</v>
      </c>
      <c r="K65" s="678"/>
      <c r="L65" s="679"/>
      <c r="M65" s="679"/>
      <c r="N65" s="679"/>
      <c r="O65" s="679"/>
      <c r="P65" s="679"/>
      <c r="Q65" s="679"/>
      <c r="R65" s="680" t="str">
        <f>РПЗ!P64</f>
        <v>Май 2016</v>
      </c>
      <c r="S65" s="679"/>
      <c r="T65" s="681">
        <f>РПЗ!L64</f>
        <v>250000</v>
      </c>
      <c r="U65" s="682"/>
      <c r="V65" s="682"/>
      <c r="W65" s="683"/>
      <c r="X65" s="684"/>
      <c r="Y65" s="685"/>
      <c r="Z65" s="686"/>
      <c r="AA65" s="686"/>
      <c r="AB65" s="687"/>
      <c r="AC65" s="687"/>
      <c r="AD65" s="685"/>
      <c r="AE65" s="688">
        <f>'Отчет РПЗ(ПЗ)_ПЗИП'!$T65-'Отчет РПЗ(ПЗ)_ПЗИП'!$AD65</f>
        <v>250000</v>
      </c>
      <c r="AF65" s="689">
        <f>(1-'Отчет РПЗ(ПЗ)_ПЗИП'!$Y65/'Отчет РПЗ(ПЗ)_ПЗИП'!$T65)</f>
        <v>1</v>
      </c>
      <c r="AG65" s="690"/>
      <c r="AH65" s="690"/>
      <c r="AI65" s="691"/>
      <c r="AJ65" s="692"/>
      <c r="AK65" s="693"/>
    </row>
    <row r="66" spans="1:37" ht="39.6" hidden="1" x14ac:dyDescent="0.3">
      <c r="A66" s="542" t="str">
        <f t="shared" si="0"/>
        <v>0618-00050</v>
      </c>
      <c r="B66" s="671" t="str">
        <f>РПЗ!$D65</f>
        <v>0618-00049 Поставка провода высоковольтного ВНМЭШ-0,5</v>
      </c>
      <c r="C66" s="672" t="str">
        <f>РПЗ!$AA65</f>
        <v>Директор НТЦ-4 В.Н.Захаров</v>
      </c>
      <c r="D66" s="673" t="str">
        <f>РПЗ!$AB65</f>
        <v>Заказчик</v>
      </c>
      <c r="E66" s="66" t="s">
        <v>254</v>
      </c>
      <c r="F66" s="672" t="str">
        <f>РПЗ!Q65</f>
        <v>ОЗК</v>
      </c>
      <c r="G66" s="674"/>
      <c r="H66" s="675" t="str">
        <f>РПЗ!W65</f>
        <v>не применимо</v>
      </c>
      <c r="I66" s="676"/>
      <c r="J66" s="677" t="str">
        <f>РПЗ!O65</f>
        <v>Апрель, 2016</v>
      </c>
      <c r="K66" s="678"/>
      <c r="L66" s="679"/>
      <c r="M66" s="679"/>
      <c r="N66" s="679"/>
      <c r="O66" s="679"/>
      <c r="P66" s="679"/>
      <c r="Q66" s="679"/>
      <c r="R66" s="680" t="str">
        <f>РПЗ!P65</f>
        <v>Май 2016</v>
      </c>
      <c r="S66" s="679"/>
      <c r="T66" s="681">
        <f>РПЗ!L65</f>
        <v>150000</v>
      </c>
      <c r="U66" s="682"/>
      <c r="V66" s="682"/>
      <c r="W66" s="683"/>
      <c r="X66" s="684"/>
      <c r="Y66" s="685"/>
      <c r="Z66" s="686"/>
      <c r="AA66" s="686"/>
      <c r="AB66" s="687"/>
      <c r="AC66" s="687"/>
      <c r="AD66" s="685"/>
      <c r="AE66" s="688">
        <f>'Отчет РПЗ(ПЗ)_ПЗИП'!$T66-'Отчет РПЗ(ПЗ)_ПЗИП'!$AD66</f>
        <v>150000</v>
      </c>
      <c r="AF66" s="689">
        <f>(1-'Отчет РПЗ(ПЗ)_ПЗИП'!$Y66/'Отчет РПЗ(ПЗ)_ПЗИП'!$T66)</f>
        <v>1</v>
      </c>
      <c r="AG66" s="690"/>
      <c r="AH66" s="690"/>
      <c r="AI66" s="691"/>
      <c r="AJ66" s="692"/>
      <c r="AK66" s="693"/>
    </row>
    <row r="67" spans="1:37" ht="39.6" hidden="1" x14ac:dyDescent="0.3">
      <c r="A67" s="542" t="str">
        <f t="shared" si="0"/>
        <v>0618-00051</v>
      </c>
      <c r="B67" s="671" t="str">
        <f>РПЗ!$D66</f>
        <v>0618-00050 Поставка кабеля радиочастотного РК 75-7-22</v>
      </c>
      <c r="C67" s="672" t="str">
        <f>РПЗ!$AA66</f>
        <v>Директор НТЦ-4 В.Н.Захаров</v>
      </c>
      <c r="D67" s="673" t="str">
        <f>РПЗ!$AB66</f>
        <v>Заказчик</v>
      </c>
      <c r="E67" s="66" t="s">
        <v>254</v>
      </c>
      <c r="F67" s="672" t="str">
        <f>РПЗ!Q66</f>
        <v>ОЗК</v>
      </c>
      <c r="G67" s="674"/>
      <c r="H67" s="675" t="str">
        <f>РПЗ!W66</f>
        <v>не применимо</v>
      </c>
      <c r="I67" s="676"/>
      <c r="J67" s="677" t="str">
        <f>РПЗ!O66</f>
        <v>Апрель, 2016</v>
      </c>
      <c r="K67" s="678"/>
      <c r="L67" s="679"/>
      <c r="M67" s="679"/>
      <c r="N67" s="679"/>
      <c r="O67" s="679"/>
      <c r="P67" s="679"/>
      <c r="Q67" s="679"/>
      <c r="R67" s="680" t="str">
        <f>РПЗ!P66</f>
        <v>Май 2016</v>
      </c>
      <c r="S67" s="679"/>
      <c r="T67" s="681">
        <f>РПЗ!L66</f>
        <v>230000</v>
      </c>
      <c r="U67" s="682"/>
      <c r="V67" s="682"/>
      <c r="W67" s="683"/>
      <c r="X67" s="684"/>
      <c r="Y67" s="685"/>
      <c r="Z67" s="686"/>
      <c r="AA67" s="686"/>
      <c r="AB67" s="687"/>
      <c r="AC67" s="687"/>
      <c r="AD67" s="685"/>
      <c r="AE67" s="688">
        <f>'Отчет РПЗ(ПЗ)_ПЗИП'!$T67-'Отчет РПЗ(ПЗ)_ПЗИП'!$AD67</f>
        <v>230000</v>
      </c>
      <c r="AF67" s="689">
        <f>(1-'Отчет РПЗ(ПЗ)_ПЗИП'!$Y67/'Отчет РПЗ(ПЗ)_ПЗИП'!$T67)</f>
        <v>1</v>
      </c>
      <c r="AG67" s="690"/>
      <c r="AH67" s="690"/>
      <c r="AI67" s="691"/>
      <c r="AJ67" s="692"/>
      <c r="AK67" s="693"/>
    </row>
    <row r="68" spans="1:37" ht="39.6" hidden="1" x14ac:dyDescent="0.3">
      <c r="A68" s="542" t="str">
        <f t="shared" si="0"/>
        <v>0618-00052</v>
      </c>
      <c r="B68" s="671" t="str">
        <f>РПЗ!$D67</f>
        <v>0618-00051 Поставка комплекта дроссельных  развязок УВЕИ.681226.001</v>
      </c>
      <c r="C68" s="672" t="str">
        <f>РПЗ!$AA67</f>
        <v>Директор НТЦ-4 В.Н.Захаров</v>
      </c>
      <c r="D68" s="673" t="str">
        <f>РПЗ!$AB67</f>
        <v>Заказчик</v>
      </c>
      <c r="E68" s="66" t="s">
        <v>254</v>
      </c>
      <c r="F68" s="672" t="str">
        <f>РПЗ!Q67</f>
        <v>ОЗК</v>
      </c>
      <c r="G68" s="674"/>
      <c r="H68" s="675" t="str">
        <f>РПЗ!W67</f>
        <v>не применимо</v>
      </c>
      <c r="I68" s="676"/>
      <c r="J68" s="677" t="str">
        <f>РПЗ!O67</f>
        <v>Апрель, 2016</v>
      </c>
      <c r="K68" s="678"/>
      <c r="L68" s="679"/>
      <c r="M68" s="679"/>
      <c r="N68" s="679"/>
      <c r="O68" s="679"/>
      <c r="P68" s="679"/>
      <c r="Q68" s="679"/>
      <c r="R68" s="680" t="str">
        <f>РПЗ!P67</f>
        <v>Май 2016</v>
      </c>
      <c r="S68" s="679"/>
      <c r="T68" s="681">
        <f>РПЗ!L67</f>
        <v>360000</v>
      </c>
      <c r="U68" s="682"/>
      <c r="V68" s="682"/>
      <c r="W68" s="683"/>
      <c r="X68" s="684"/>
      <c r="Y68" s="685"/>
      <c r="Z68" s="686"/>
      <c r="AA68" s="686"/>
      <c r="AB68" s="687"/>
      <c r="AC68" s="687"/>
      <c r="AD68" s="685"/>
      <c r="AE68" s="688">
        <f>'Отчет РПЗ(ПЗ)_ПЗИП'!$T68-'Отчет РПЗ(ПЗ)_ПЗИП'!$AD68</f>
        <v>360000</v>
      </c>
      <c r="AF68" s="689">
        <f>(1-'Отчет РПЗ(ПЗ)_ПЗИП'!$Y68/'Отчет РПЗ(ПЗ)_ПЗИП'!$T68)</f>
        <v>1</v>
      </c>
      <c r="AG68" s="690"/>
      <c r="AH68" s="690"/>
      <c r="AI68" s="691"/>
      <c r="AJ68" s="692"/>
      <c r="AK68" s="693"/>
    </row>
    <row r="69" spans="1:37" ht="39.6" hidden="1" x14ac:dyDescent="0.3">
      <c r="A69" s="542" t="str">
        <f t="shared" si="0"/>
        <v>0618-00053</v>
      </c>
      <c r="B69" s="671" t="str">
        <f>РПЗ!$D68</f>
        <v>0618-00052 Поставка гидрофона погружного ВС 311(датчик низких амплитуд)</v>
      </c>
      <c r="C69" s="672" t="str">
        <f>РПЗ!$AA68</f>
        <v>Директор НТЦ-4 В.Н.Захаров</v>
      </c>
      <c r="D69" s="673" t="str">
        <f>РПЗ!$AB68</f>
        <v>Заказчик</v>
      </c>
      <c r="E69" s="66" t="s">
        <v>254</v>
      </c>
      <c r="F69" s="672" t="str">
        <f>РПЗ!Q68</f>
        <v>ОЗК</v>
      </c>
      <c r="G69" s="674"/>
      <c r="H69" s="675" t="str">
        <f>РПЗ!W68</f>
        <v>не применимо</v>
      </c>
      <c r="I69" s="676"/>
      <c r="J69" s="677" t="str">
        <f>РПЗ!O68</f>
        <v>Апрель, 2016</v>
      </c>
      <c r="K69" s="678"/>
      <c r="L69" s="679"/>
      <c r="M69" s="679"/>
      <c r="N69" s="679"/>
      <c r="O69" s="679"/>
      <c r="P69" s="679"/>
      <c r="Q69" s="679"/>
      <c r="R69" s="680" t="str">
        <f>РПЗ!P68</f>
        <v>Май 2016</v>
      </c>
      <c r="S69" s="679"/>
      <c r="T69" s="681">
        <f>РПЗ!L68</f>
        <v>2400000</v>
      </c>
      <c r="U69" s="682"/>
      <c r="V69" s="682"/>
      <c r="W69" s="683"/>
      <c r="X69" s="684"/>
      <c r="Y69" s="685"/>
      <c r="Z69" s="686"/>
      <c r="AA69" s="686"/>
      <c r="AB69" s="687"/>
      <c r="AC69" s="687"/>
      <c r="AD69" s="685"/>
      <c r="AE69" s="688">
        <f>'Отчет РПЗ(ПЗ)_ПЗИП'!$T69-'Отчет РПЗ(ПЗ)_ПЗИП'!$AD69</f>
        <v>2400000</v>
      </c>
      <c r="AF69" s="689">
        <f>(1-'Отчет РПЗ(ПЗ)_ПЗИП'!$Y69/'Отчет РПЗ(ПЗ)_ПЗИП'!$T69)</f>
        <v>1</v>
      </c>
      <c r="AG69" s="690"/>
      <c r="AH69" s="690"/>
      <c r="AI69" s="691"/>
      <c r="AJ69" s="692"/>
      <c r="AK69" s="693"/>
    </row>
    <row r="70" spans="1:37" ht="39.6" hidden="1" x14ac:dyDescent="0.3">
      <c r="A70" s="542" t="str">
        <f t="shared" si="0"/>
        <v>0618-00054</v>
      </c>
      <c r="B70" s="671" t="str">
        <f>РПЗ!$D69</f>
        <v>0618-00053 Поставка преобразователя Н634-1wm c кабелем (датчик средних амплитуд)</v>
      </c>
      <c r="C70" s="672" t="str">
        <f>РПЗ!$AA69</f>
        <v>Директор НТЦ-4 В.Н.Захаров</v>
      </c>
      <c r="D70" s="673" t="str">
        <f>РПЗ!$AB69</f>
        <v>Заказчик</v>
      </c>
      <c r="E70" s="66" t="s">
        <v>254</v>
      </c>
      <c r="F70" s="672" t="str">
        <f>РПЗ!Q69</f>
        <v>ОЗК</v>
      </c>
      <c r="G70" s="674"/>
      <c r="H70" s="675" t="str">
        <f>РПЗ!W69</f>
        <v>не применимо</v>
      </c>
      <c r="I70" s="676"/>
      <c r="J70" s="677" t="str">
        <f>РПЗ!O69</f>
        <v>Апрель, 2016</v>
      </c>
      <c r="K70" s="678"/>
      <c r="L70" s="679"/>
      <c r="M70" s="679"/>
      <c r="N70" s="679"/>
      <c r="O70" s="679"/>
      <c r="P70" s="679"/>
      <c r="Q70" s="679"/>
      <c r="R70" s="680" t="str">
        <f>РПЗ!P69</f>
        <v>Май 2016</v>
      </c>
      <c r="S70" s="679"/>
      <c r="T70" s="681">
        <f>РПЗ!L69</f>
        <v>1117248</v>
      </c>
      <c r="U70" s="682"/>
      <c r="V70" s="682"/>
      <c r="W70" s="683"/>
      <c r="X70" s="684"/>
      <c r="Y70" s="685"/>
      <c r="Z70" s="686"/>
      <c r="AA70" s="686"/>
      <c r="AB70" s="687"/>
      <c r="AC70" s="687"/>
      <c r="AD70" s="685"/>
      <c r="AE70" s="688">
        <f>'Отчет РПЗ(ПЗ)_ПЗИП'!$T70-'Отчет РПЗ(ПЗ)_ПЗИП'!$AD70</f>
        <v>1117248</v>
      </c>
      <c r="AF70" s="689">
        <f>(1-'Отчет РПЗ(ПЗ)_ПЗИП'!$Y70/'Отчет РПЗ(ПЗ)_ПЗИП'!$T70)</f>
        <v>1</v>
      </c>
      <c r="AG70" s="690"/>
      <c r="AH70" s="690"/>
      <c r="AI70" s="691"/>
      <c r="AJ70" s="692"/>
      <c r="AK70" s="693"/>
    </row>
    <row r="71" spans="1:37" ht="39.6" hidden="1" x14ac:dyDescent="0.3">
      <c r="A71" s="542" t="str">
        <f t="shared" si="0"/>
        <v>0618-00055</v>
      </c>
      <c r="B71" s="671" t="str">
        <f>РПЗ!$D70</f>
        <v>0618-00054 Поставка тест- мишени УВЕИ.756626.001(002)</v>
      </c>
      <c r="C71" s="672" t="str">
        <f>РПЗ!$AA70</f>
        <v>Директор НТЦ-4 В.Н.Захаров</v>
      </c>
      <c r="D71" s="673" t="str">
        <f>РПЗ!$AB70</f>
        <v>Заказчик</v>
      </c>
      <c r="E71" s="66" t="s">
        <v>254</v>
      </c>
      <c r="F71" s="672" t="str">
        <f>РПЗ!Q70</f>
        <v>ОЗК</v>
      </c>
      <c r="G71" s="674"/>
      <c r="H71" s="675" t="str">
        <f>РПЗ!W70</f>
        <v>не применимо</v>
      </c>
      <c r="I71" s="676"/>
      <c r="J71" s="677" t="str">
        <f>РПЗ!O70</f>
        <v>Апрель, 2016</v>
      </c>
      <c r="K71" s="678"/>
      <c r="L71" s="679"/>
      <c r="M71" s="679"/>
      <c r="N71" s="679"/>
      <c r="O71" s="679"/>
      <c r="P71" s="679"/>
      <c r="Q71" s="679"/>
      <c r="R71" s="680" t="str">
        <f>РПЗ!P70</f>
        <v>Май 2016</v>
      </c>
      <c r="S71" s="679"/>
      <c r="T71" s="681">
        <f>РПЗ!L70</f>
        <v>450000</v>
      </c>
      <c r="U71" s="682"/>
      <c r="V71" s="682"/>
      <c r="W71" s="683"/>
      <c r="X71" s="684"/>
      <c r="Y71" s="685"/>
      <c r="Z71" s="686"/>
      <c r="AA71" s="686"/>
      <c r="AB71" s="687"/>
      <c r="AC71" s="687"/>
      <c r="AD71" s="685"/>
      <c r="AE71" s="688">
        <f>'Отчет РПЗ(ПЗ)_ПЗИП'!$T71-'Отчет РПЗ(ПЗ)_ПЗИП'!$AD71</f>
        <v>450000</v>
      </c>
      <c r="AF71" s="689">
        <f>(1-'Отчет РПЗ(ПЗ)_ПЗИП'!$Y71/'Отчет РПЗ(ПЗ)_ПЗИП'!$T71)</f>
        <v>1</v>
      </c>
      <c r="AG71" s="690"/>
      <c r="AH71" s="690"/>
      <c r="AI71" s="691"/>
      <c r="AJ71" s="692"/>
      <c r="AK71" s="693"/>
    </row>
    <row r="72" spans="1:37" ht="39.6" hidden="1" x14ac:dyDescent="0.3">
      <c r="A72" s="542" t="str">
        <f t="shared" si="0"/>
        <v>0618-00056</v>
      </c>
      <c r="B72" s="671" t="str">
        <f>РПЗ!$D71</f>
        <v>0618-00055 Поставка соли морской</v>
      </c>
      <c r="C72" s="672" t="str">
        <f>РПЗ!$AA71</f>
        <v>Директор НТЦ-4 В.Н.Захаров</v>
      </c>
      <c r="D72" s="673" t="str">
        <f>РПЗ!$AB71</f>
        <v>Заказчик</v>
      </c>
      <c r="E72" s="66" t="s">
        <v>254</v>
      </c>
      <c r="F72" s="672" t="str">
        <f>РПЗ!Q71</f>
        <v>ОЗК</v>
      </c>
      <c r="G72" s="674"/>
      <c r="H72" s="675" t="str">
        <f>РПЗ!W71</f>
        <v>не применимо</v>
      </c>
      <c r="I72" s="676"/>
      <c r="J72" s="677" t="str">
        <f>РПЗ!O71</f>
        <v>Апрель, 2016</v>
      </c>
      <c r="K72" s="678"/>
      <c r="L72" s="679"/>
      <c r="M72" s="679"/>
      <c r="N72" s="679"/>
      <c r="O72" s="679"/>
      <c r="P72" s="679"/>
      <c r="Q72" s="679"/>
      <c r="R72" s="680" t="str">
        <f>РПЗ!P71</f>
        <v>Май 2016</v>
      </c>
      <c r="S72" s="679"/>
      <c r="T72" s="681">
        <f>РПЗ!L71</f>
        <v>450000</v>
      </c>
      <c r="U72" s="682"/>
      <c r="V72" s="682"/>
      <c r="W72" s="683"/>
      <c r="X72" s="684"/>
      <c r="Y72" s="685"/>
      <c r="Z72" s="686"/>
      <c r="AA72" s="686"/>
      <c r="AB72" s="687"/>
      <c r="AC72" s="687"/>
      <c r="AD72" s="685"/>
      <c r="AE72" s="688">
        <f>'Отчет РПЗ(ПЗ)_ПЗИП'!$T72-'Отчет РПЗ(ПЗ)_ПЗИП'!$AD72</f>
        <v>450000</v>
      </c>
      <c r="AF72" s="689">
        <f>(1-'Отчет РПЗ(ПЗ)_ПЗИП'!$Y72/'Отчет РПЗ(ПЗ)_ПЗИП'!$T72)</f>
        <v>1</v>
      </c>
      <c r="AG72" s="690"/>
      <c r="AH72" s="690"/>
      <c r="AI72" s="691"/>
      <c r="AJ72" s="692"/>
      <c r="AK72" s="693"/>
    </row>
    <row r="73" spans="1:37" ht="39.6" hidden="1" x14ac:dyDescent="0.3">
      <c r="A73" s="542" t="str">
        <f t="shared" si="0"/>
        <v>0618-00057</v>
      </c>
      <c r="B73" s="671" t="str">
        <f>РПЗ!$D72</f>
        <v>0618-00056 Поставка узла управления ШАГТ.468332.001</v>
      </c>
      <c r="C73" s="672" t="str">
        <f>РПЗ!$AA72</f>
        <v>Директор НТЦ-4 В.Н.Захаров</v>
      </c>
      <c r="D73" s="673" t="str">
        <f>РПЗ!$AB72</f>
        <v>Заказчик</v>
      </c>
      <c r="E73" s="66" t="s">
        <v>254</v>
      </c>
      <c r="F73" s="672" t="str">
        <f>РПЗ!Q72</f>
        <v>ОЗК</v>
      </c>
      <c r="G73" s="674"/>
      <c r="H73" s="675" t="str">
        <f>РПЗ!W72</f>
        <v>не применимо</v>
      </c>
      <c r="I73" s="676"/>
      <c r="J73" s="677" t="str">
        <f>РПЗ!O72</f>
        <v>Апрель, 2016</v>
      </c>
      <c r="K73" s="678"/>
      <c r="L73" s="679"/>
      <c r="M73" s="679"/>
      <c r="N73" s="679"/>
      <c r="O73" s="679"/>
      <c r="P73" s="679"/>
      <c r="Q73" s="679"/>
      <c r="R73" s="680" t="str">
        <f>РПЗ!P72</f>
        <v>Май 2016</v>
      </c>
      <c r="S73" s="679"/>
      <c r="T73" s="681">
        <f>РПЗ!L72</f>
        <v>800000</v>
      </c>
      <c r="U73" s="682"/>
      <c r="V73" s="682"/>
      <c r="W73" s="683"/>
      <c r="X73" s="684"/>
      <c r="Y73" s="685"/>
      <c r="Z73" s="686"/>
      <c r="AA73" s="686"/>
      <c r="AB73" s="687"/>
      <c r="AC73" s="687"/>
      <c r="AD73" s="685"/>
      <c r="AE73" s="688">
        <f>'Отчет РПЗ(ПЗ)_ПЗИП'!$T73-'Отчет РПЗ(ПЗ)_ПЗИП'!$AD73</f>
        <v>800000</v>
      </c>
      <c r="AF73" s="689">
        <f>(1-'Отчет РПЗ(ПЗ)_ПЗИП'!$Y73/'Отчет РПЗ(ПЗ)_ПЗИП'!$T73)</f>
        <v>1</v>
      </c>
      <c r="AG73" s="690"/>
      <c r="AH73" s="690"/>
      <c r="AI73" s="691"/>
      <c r="AJ73" s="692"/>
      <c r="AK73" s="693"/>
    </row>
    <row r="74" spans="1:37" ht="39.6" hidden="1" x14ac:dyDescent="0.3">
      <c r="A74" s="542" t="str">
        <f t="shared" si="0"/>
        <v>0618-00058</v>
      </c>
      <c r="B74" s="671" t="str">
        <f>РПЗ!$D73</f>
        <v>0618-00057 Поставка разрядного контура</v>
      </c>
      <c r="C74" s="672" t="str">
        <f>РПЗ!$AA73</f>
        <v>Директор НТЦ-4 В.Н.Захаров</v>
      </c>
      <c r="D74" s="673" t="str">
        <f>РПЗ!$AB73</f>
        <v>Заказчик</v>
      </c>
      <c r="E74" s="66" t="s">
        <v>254</v>
      </c>
      <c r="F74" s="672" t="str">
        <f>РПЗ!Q73</f>
        <v>ЕП</v>
      </c>
      <c r="G74" s="674"/>
      <c r="H74" s="675" t="str">
        <f>РПЗ!W73</f>
        <v>6.6.2(7)</v>
      </c>
      <c r="I74" s="676"/>
      <c r="J74" s="677" t="str">
        <f>РПЗ!O73</f>
        <v>Апрель, 2016</v>
      </c>
      <c r="K74" s="678"/>
      <c r="L74" s="679"/>
      <c r="M74" s="679"/>
      <c r="N74" s="679"/>
      <c r="O74" s="679"/>
      <c r="P74" s="679"/>
      <c r="Q74" s="679"/>
      <c r="R74" s="680" t="str">
        <f>РПЗ!P73</f>
        <v>Май 2016</v>
      </c>
      <c r="S74" s="679"/>
      <c r="T74" s="681">
        <f>РПЗ!L73</f>
        <v>493414</v>
      </c>
      <c r="U74" s="682"/>
      <c r="V74" s="682"/>
      <c r="W74" s="683"/>
      <c r="X74" s="684"/>
      <c r="Y74" s="685"/>
      <c r="Z74" s="686"/>
      <c r="AA74" s="686"/>
      <c r="AB74" s="687"/>
      <c r="AC74" s="687"/>
      <c r="AD74" s="685"/>
      <c r="AE74" s="688">
        <f>'Отчет РПЗ(ПЗ)_ПЗИП'!$T74-'Отчет РПЗ(ПЗ)_ПЗИП'!$AD74</f>
        <v>493414</v>
      </c>
      <c r="AF74" s="689">
        <f>(1-'Отчет РПЗ(ПЗ)_ПЗИП'!$Y74/'Отчет РПЗ(ПЗ)_ПЗИП'!$T74)</f>
        <v>1</v>
      </c>
      <c r="AG74" s="690"/>
      <c r="AH74" s="690"/>
      <c r="AI74" s="691"/>
      <c r="AJ74" s="692"/>
      <c r="AK74" s="693"/>
    </row>
  </sheetData>
  <sheetProtection insertRows="0" autoFilter="0"/>
  <dataConsolidate/>
  <mergeCells count="32">
    <mergeCell ref="AK13:AK15"/>
    <mergeCell ref="J14:K14"/>
    <mergeCell ref="M14:N14"/>
    <mergeCell ref="O14:P14"/>
    <mergeCell ref="R14:S14"/>
    <mergeCell ref="T13:T14"/>
    <mergeCell ref="J13:S13"/>
    <mergeCell ref="W13:W15"/>
    <mergeCell ref="V13:V15"/>
    <mergeCell ref="A13:A15"/>
    <mergeCell ref="B13:B15"/>
    <mergeCell ref="H13:H15"/>
    <mergeCell ref="G13:G15"/>
    <mergeCell ref="U13:U15"/>
    <mergeCell ref="Y13:Z13"/>
    <mergeCell ref="Y14:Y15"/>
    <mergeCell ref="D13:D15"/>
    <mergeCell ref="E13:E15"/>
    <mergeCell ref="I13:I14"/>
    <mergeCell ref="C13:C15"/>
    <mergeCell ref="AG13:AI13"/>
    <mergeCell ref="AJ13:AJ14"/>
    <mergeCell ref="AG15:AI15"/>
    <mergeCell ref="X13:X15"/>
    <mergeCell ref="AC13:AC14"/>
    <mergeCell ref="AA13:AB14"/>
    <mergeCell ref="T2:Z2"/>
    <mergeCell ref="T3:Z3"/>
    <mergeCell ref="G2:K2"/>
    <mergeCell ref="F13:F15"/>
    <mergeCell ref="AE13:AF13"/>
    <mergeCell ref="AD13:AD15"/>
  </mergeCells>
  <phoneticPr fontId="18" type="noConversion"/>
  <conditionalFormatting sqref="K17:S74">
    <cfRule type="expression" dxfId="50" priority="21">
      <formula>$M$17</formula>
    </cfRule>
    <cfRule type="cellIs" dxfId="49" priority="22" operator="lessThan">
      <formula>$M$17</formula>
    </cfRule>
  </conditionalFormatting>
  <dataValidations count="28">
    <dataValidation type="date" allowBlank="1" showInputMessage="1" showErrorMessage="1" errorTitle="Ошибка ввода" error="Дата должна быть в формате: &quot;дд.мм.гггг&quot;_x000a__x000a_Пример: 01.01.2015" sqref="I20:I74 K17:Q18 I17:I18 L20:P54 L56:P56 L59:Q74 Q20:Q56 K58:K74 K20:K56">
      <formula1>1</formula1>
      <formula2>2958465</formula2>
    </dataValidation>
    <dataValidation allowBlank="1" showInputMessage="1" showErrorMessage="1" errorTitle="Ошибка ввода" error="Дата должна быть в формате: &quot;дд.мм.гггг&quot;_x000a__x000a_Пример: 01.01.2015" sqref="K57:Q57 K19:Q19 L55:P55 L58:Q58 R17:S74"/>
    <dataValidation allowBlank="1" showInputMessage="1" showErrorMessage="1" errorTitle="Ошибка ввода" error="Необходимо выбрать из выпадающего списка" sqref="AG17:AI18 AG59:AI74 AG56:AI56 AG20:AI54"/>
    <dataValidation type="date" allowBlank="1" showInputMessage="1" showErrorMessage="1" sqref="AC17:AC18 AC20:AC54 AC56 AC59:AC74">
      <formula1>1</formula1>
      <formula2>2958465</formula2>
    </dataValidation>
    <dataValidation allowBlank="1" showInputMessage="1" showErrorMessage="1" promptTitle="Не требует заполнения." prompt="Заполнение происходит автоматически на основании сведений вкладки «РПЗ»." sqref="J15 T15 B13:D15 A13"/>
    <dataValidation allowBlank="1" showInputMessage="1" showErrorMessage="1" promptTitle="Пример:" prompt=" 01.01.2015" sqref="I15 L15:P15"/>
    <dataValidation allowBlank="1" showInputMessage="1" showErrorMessage="1" promptTitle="Подсказка:" prompt="Способ закупки выбирается из всплывающего списка._x000a__x000a_В том числе, способ закупки «ЕП» в случае признания закупки несостоявшийся и принятия решения о заключении договора с единственным поставщиком." sqref="E13:E15 G13:G15"/>
    <dataValidation allowBlank="1" showInputMessage="1" showErrorMessage="1" promptTitle="Не требует заполнения." prompt="Заполнение происходит автоматически на основании сведений вкладки «РПЗ»._x000a__x000a_В случае проведения закупки у ЕП по результатам несостоявшейся конкурентной процедуры из выпадающего списка выбирается значение «6.6.1(32)»" sqref="F13:F15 H13:H15"/>
    <dataValidation allowBlank="1" showInputMessage="1" showErrorMessage="1" promptTitle="Пример:" prompt=" 01.2015_x000a__x000a_01.2015-12.2016" sqref="Q15"/>
    <dataValidation allowBlank="1" showInputMessage="1" showErrorMessage="1" promptTitle="Не требует заполнения." prompt="Заполнение происходит автоматически на основании сведений вкладки «РПЗ»._x000a__x000a_За исключением случаев, когда фактически объявленная НМЦ отличается от запланированной НМЦ не более чем на 10 %._x000a_В этом случае НМЦ меняется на фактическую." sqref="R15"/>
    <dataValidation allowBlank="1" showInputMessage="1" showErrorMessage="1" promptTitle="Подсказка:" prompt="Указывается количество участников, подавших предложения в соответствии с протоколом открытия доступа/вскрытия конвертов к поданным заявкам по соответствующему лоту._x000a__x000a_В случае если не подано ни одной заявки, поле заполняется с нулевым значением (пример: 0)" sqref="U13:U15"/>
    <dataValidation allowBlank="1" showInputMessage="1" showErrorMessage="1" promptTitle="Подсказка:" prompt="Указывается количество участников, предложения которых были отклонены в соответствии с протоколом рассмотрения заявок по соответствующему лоту._x000a__x000a_Если не отклонено ни одного предложения, поле заполняется с нулевым значением (пример: 0)" sqref="V13:V15"/>
    <dataValidation allowBlank="1" showInputMessage="1" showErrorMessage="1" promptTitle="Подсказка:" prompt="Указывается в строгом соответствии с выпиской из: ЕГРЮЛ – для юридических лиц; ЕГРИП – для индивидуальных предпринимателей; свидетельства для постановки на учет – для физических лиц._x000a__x000a_Пример:7654321098" sqref="W13:W15"/>
    <dataValidation allowBlank="1" showInputMessage="1" showErrorMessage="1" promptTitle="Пример:" prompt="ООО &quot;Наименование Плюс&quot;" sqref="X13:X15"/>
    <dataValidation allowBlank="1" showInputMessage="1" showErrorMessage="1" promptTitle="Подсказка:" prompt="Не допускается использование пробелов, знаков препинания (за исключением запятых для разделения целой и дробной частей числа) и текстовой части._x000a__x000a_Пример: 1000000_x000a_Это значение будет автоматически преобразовано в вид: _x000a_1 000 000,00" sqref="AD13:AD15"/>
    <dataValidation allowBlank="1" showInputMessage="1" showErrorMessage="1" promptTitle="Пример:" prompt="01.2015_x000a_или_x000a_01.2015-12.2016" sqref="Z15"/>
    <dataValidation allowBlank="1" showInputMessage="1" showErrorMessage="1" promptTitle="Пример:" prompt="01.2015_x000a_или_x000a_01.2015-12.2016_x000a__x000a_Поле желательно для заполнения" sqref="S15"/>
    <dataValidation allowBlank="1" showInputMessage="1" showErrorMessage="1" promptTitle="Подсказка:" prompt="Указывается дата договора по соответствующему лоту_x000a__x000a_Пример: 01.01.2015" sqref="AB15"/>
    <dataValidation allowBlank="1" showInputMessage="1" showErrorMessage="1" promptTitle="Не требует заполнения." prompt="Заполнение происходит автоматически на основании сведений Отчета." sqref="AE13:AF15"/>
    <dataValidation allowBlank="1" showInputMessage="1" showErrorMessage="1" promptTitle="Подсказка:" prompt="Обязательно для заполнения по каждому лоту, по результатам проведения которого заключен договор с субъектом МСП при условии, что проведенный лот был конкурентной процедурой и в нем принимали участие как субъекты МСП, так и субъекты, не относящиеся к МСП" sqref="AG14"/>
    <dataValidation allowBlank="1" showInputMessage="1" showErrorMessage="1" promptTitle="Подсказка:" prompt="Обязательно для заполнения по каждому лоту, по результатам проведения которого заключен договор с субъектом МСП при условии, что в нем принимали участие только субъекты МСП или проведена закупка у единственного поставщика (субъекта МСП)." sqref="AH14"/>
    <dataValidation allowBlank="1" showInputMessage="1" showErrorMessage="1" promptTitle="Подсказка:" prompt="Для каждого лота, по результатам проведения которого заключен договор с субъектом, не относящимся к субъектам МСП, заключившим договор с субъектом/субъектами МСП при условии, что было установлено требование о привлечении на субподряд субъектов МСП" sqref="AI14"/>
    <dataValidation allowBlank="1" showInputMessage="1" showErrorMessage="1" promptTitle="Подсказка:" prompt="В случае наличия жалоб по соответствующему лоту указывается «Да». В случае отсутствия жалоб указывает «Нет»." sqref="AJ13:AJ14"/>
    <dataValidation allowBlank="1" showInputMessage="1" showErrorMessage="1" promptTitle="Подсказка:" prompt="Поле не обязательно для заполнения и служит для указания справочной информации, не вошедшей в прочие поля (например, указание официального курса ЦБ РФ для пересчета из валюты в рубли)" sqref="AK13:AK15"/>
    <dataValidation allowBlank="1" showInputMessage="1" showErrorMessage="1" promptTitle="Пример:" prompt="Январь 2015" sqref="K15"/>
    <dataValidation allowBlank="1" showInputMessage="1" showErrorMessage="1" promptTitle="Подсказка:" prompt="Заполняется в случае, если договор заключен в целях реализации обязательств по заключенному контракту (договору)" sqref="AC13:AC15"/>
    <dataValidation allowBlank="1" showInputMessage="1" showErrorMessage="1" promptTitle="Подсказка:" prompt="Указывается номер договора по соответствующему лоту, присвоенного в соответствии с правилами внутреннего документооборота, принятыми в Корпорации_x000a__x000a_Пример: 123" sqref="AA15"/>
    <dataValidation allowBlank="1" showInputMessage="1" showErrorMessage="1" promptTitle="Подсказка:" prompt="В случае наличия жалоб по соответствующему лоту указывается «Да». В случае отсутствия жалоб указывается «Нет»." sqref="AJ15"/>
  </dataValidations>
  <hyperlinks>
    <hyperlink ref="B7" r:id="rId1"/>
  </hyperlinks>
  <pageMargins left="0.31496062992125984" right="0.31496062992125984" top="0.35433070866141736" bottom="0.35433070866141736" header="0" footer="0.31496062992125984"/>
  <pageSetup paperSize="8" fitToHeight="0" orientation="landscape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95"/>
  <sheetViews>
    <sheetView topLeftCell="A13" zoomScale="85" zoomScaleNormal="85" workbookViewId="0">
      <selection activeCell="C11" sqref="C11:D11"/>
    </sheetView>
  </sheetViews>
  <sheetFormatPr defaultColWidth="9.109375" defaultRowHeight="13.8" x14ac:dyDescent="0.3"/>
  <cols>
    <col min="1" max="1" width="3.33203125" style="77" customWidth="1"/>
    <col min="2" max="2" width="33" style="77" customWidth="1"/>
    <col min="3" max="4" width="10.88671875" style="77" customWidth="1"/>
    <col min="5" max="5" width="16.33203125" style="77" customWidth="1"/>
    <col min="6" max="6" width="16.5546875" style="77" customWidth="1"/>
    <col min="7" max="7" width="15.88671875" style="77" customWidth="1"/>
    <col min="8" max="8" width="10.88671875" style="77" customWidth="1"/>
    <col min="9" max="9" width="14.5546875" style="77" customWidth="1"/>
    <col min="10" max="10" width="13" style="77" customWidth="1"/>
    <col min="11" max="11" width="6" style="77" customWidth="1"/>
    <col min="12" max="75" width="16" style="77" customWidth="1"/>
    <col min="76" max="16384" width="9.109375" style="77"/>
  </cols>
  <sheetData>
    <row r="2" spans="1:31" ht="25.5" customHeight="1" x14ac:dyDescent="0.3">
      <c r="B2" s="758" t="s">
        <v>503</v>
      </c>
      <c r="C2" s="758"/>
      <c r="D2" s="758"/>
      <c r="E2" s="758"/>
      <c r="F2" s="758"/>
      <c r="G2" s="758"/>
      <c r="H2" s="758"/>
      <c r="I2" s="758"/>
      <c r="J2" s="758"/>
    </row>
    <row r="3" spans="1:31" ht="13.5" customHeight="1" thickBot="1" x14ac:dyDescent="0.35">
      <c r="A3" s="14"/>
      <c r="B3" s="14"/>
      <c r="C3" s="453" t="s">
        <v>576</v>
      </c>
      <c r="D3" s="454"/>
      <c r="E3" s="3" t="s">
        <v>577</v>
      </c>
      <c r="F3" s="456">
        <f>ПП!$G$3</f>
        <v>2016</v>
      </c>
      <c r="G3" s="14" t="s">
        <v>578</v>
      </c>
      <c r="H3" s="14"/>
      <c r="I3" s="14"/>
      <c r="J3" s="14"/>
    </row>
    <row r="4" spans="1:31" ht="18" customHeight="1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</row>
    <row r="5" spans="1:31" x14ac:dyDescent="0.3">
      <c r="B5" s="247" t="s">
        <v>206</v>
      </c>
      <c r="C5" s="839" t="str">
        <f>РПЗ!$B5</f>
        <v>117519,г.Москва, Варшавское ш., д.132</v>
      </c>
      <c r="D5" s="840"/>
      <c r="E5" s="252"/>
      <c r="F5" s="252"/>
      <c r="G5" s="252"/>
      <c r="H5" s="252"/>
      <c r="I5" s="252"/>
      <c r="J5" s="252"/>
    </row>
    <row r="6" spans="1:31" x14ac:dyDescent="0.3">
      <c r="B6" s="248" t="s">
        <v>207</v>
      </c>
      <c r="C6" s="841">
        <f>РПЗ!$B6</f>
        <v>0</v>
      </c>
      <c r="D6" s="842"/>
      <c r="E6" s="252"/>
      <c r="F6" s="252"/>
      <c r="G6" s="252"/>
      <c r="H6" s="252"/>
      <c r="I6" s="252"/>
      <c r="J6" s="252"/>
    </row>
    <row r="7" spans="1:31" x14ac:dyDescent="0.3">
      <c r="B7" s="248" t="s">
        <v>208</v>
      </c>
      <c r="C7" s="841" t="str">
        <f>РПЗ!$B7</f>
        <v>PavlenkoVV@mrtiran.ru</v>
      </c>
      <c r="D7" s="842"/>
      <c r="E7" s="252"/>
      <c r="F7" s="252"/>
      <c r="G7" s="252"/>
      <c r="H7" s="252"/>
      <c r="I7" s="252"/>
      <c r="J7" s="252"/>
    </row>
    <row r="8" spans="1:31" x14ac:dyDescent="0.3">
      <c r="B8" s="248" t="s">
        <v>209</v>
      </c>
      <c r="C8" s="841">
        <f>РПЗ!$B8</f>
        <v>7726700037</v>
      </c>
      <c r="D8" s="842"/>
      <c r="E8" s="252"/>
      <c r="F8" s="252"/>
      <c r="G8" s="252"/>
      <c r="H8" s="252"/>
      <c r="I8" s="252"/>
      <c r="J8" s="252"/>
    </row>
    <row r="9" spans="1:31" x14ac:dyDescent="0.3">
      <c r="B9" s="248" t="s">
        <v>210</v>
      </c>
      <c r="C9" s="841">
        <f>РПЗ!$B9</f>
        <v>772601001</v>
      </c>
      <c r="D9" s="842"/>
      <c r="E9" s="252"/>
      <c r="F9" s="252"/>
      <c r="G9" s="252"/>
      <c r="H9" s="252"/>
      <c r="I9" s="252"/>
      <c r="J9" s="252"/>
    </row>
    <row r="10" spans="1:31" x14ac:dyDescent="0.3">
      <c r="B10" s="248" t="s">
        <v>211</v>
      </c>
      <c r="C10" s="841">
        <f>РПЗ!$B10</f>
        <v>45000000000</v>
      </c>
      <c r="D10" s="842"/>
    </row>
    <row r="11" spans="1:31" ht="14.4" thickBot="1" x14ac:dyDescent="0.35">
      <c r="B11" s="249" t="s">
        <v>212</v>
      </c>
      <c r="C11" s="850">
        <f>РПЗ!$B11</f>
        <v>0</v>
      </c>
      <c r="D11" s="851"/>
    </row>
    <row r="12" spans="1:31" ht="27" thickBot="1" x14ac:dyDescent="0.35">
      <c r="B12" s="250" t="s">
        <v>581</v>
      </c>
      <c r="C12" s="820"/>
      <c r="D12" s="821"/>
    </row>
    <row r="13" spans="1:31" x14ac:dyDescent="0.3">
      <c r="B13" s="31"/>
      <c r="C13" s="263"/>
      <c r="D13" s="263"/>
    </row>
    <row r="14" spans="1:31" ht="15.75" customHeight="1" thickBot="1" x14ac:dyDescent="0.35">
      <c r="B14" s="31"/>
      <c r="K14" s="784" t="s">
        <v>579</v>
      </c>
      <c r="L14" s="784"/>
      <c r="M14" s="784"/>
      <c r="N14" s="784"/>
      <c r="O14" s="784"/>
      <c r="P14" s="784"/>
      <c r="Q14" s="784"/>
      <c r="R14" s="784"/>
      <c r="S14" s="784"/>
      <c r="T14" s="784"/>
      <c r="U14" s="784"/>
      <c r="V14" s="784"/>
      <c r="W14" s="784"/>
      <c r="X14" s="784"/>
      <c r="Y14" s="784"/>
      <c r="Z14" s="784"/>
      <c r="AA14" s="784"/>
    </row>
    <row r="15" spans="1:31" ht="28.2" thickBot="1" x14ac:dyDescent="0.35">
      <c r="B15" s="31"/>
      <c r="C15" s="826" t="s">
        <v>332</v>
      </c>
      <c r="D15" s="828" t="s">
        <v>331</v>
      </c>
      <c r="E15" s="83" t="s">
        <v>594</v>
      </c>
      <c r="F15" s="83" t="s">
        <v>594</v>
      </c>
      <c r="G15" s="834" t="s">
        <v>441</v>
      </c>
      <c r="H15" s="835"/>
      <c r="K15" s="853" t="s">
        <v>529</v>
      </c>
      <c r="L15" s="852" t="s">
        <v>537</v>
      </c>
      <c r="M15" s="852"/>
      <c r="N15" s="852"/>
      <c r="O15" s="852"/>
      <c r="P15" s="852" t="s">
        <v>538</v>
      </c>
      <c r="Q15" s="852"/>
      <c r="R15" s="852"/>
      <c r="S15" s="852"/>
      <c r="T15" s="852" t="s">
        <v>539</v>
      </c>
      <c r="U15" s="852"/>
      <c r="V15" s="852"/>
      <c r="W15" s="852"/>
      <c r="X15" s="852" t="s">
        <v>540</v>
      </c>
      <c r="Y15" s="852"/>
      <c r="Z15" s="852"/>
      <c r="AA15" s="875"/>
      <c r="AB15" s="457"/>
      <c r="AC15" s="878">
        <f>ПП!$G$3</f>
        <v>2016</v>
      </c>
      <c r="AD15" s="878"/>
      <c r="AE15" s="458"/>
    </row>
    <row r="16" spans="1:31" ht="15" customHeight="1" thickBot="1" x14ac:dyDescent="0.35">
      <c r="B16" s="31"/>
      <c r="C16" s="827"/>
      <c r="D16" s="829"/>
      <c r="E16" s="134" t="s">
        <v>248</v>
      </c>
      <c r="F16" s="134" t="s">
        <v>472</v>
      </c>
      <c r="G16" s="135" t="s">
        <v>444</v>
      </c>
      <c r="H16" s="102" t="s">
        <v>331</v>
      </c>
      <c r="K16" s="854"/>
      <c r="L16" s="876" t="s">
        <v>548</v>
      </c>
      <c r="M16" s="876"/>
      <c r="N16" s="876" t="s">
        <v>549</v>
      </c>
      <c r="O16" s="876"/>
      <c r="P16" s="876" t="s">
        <v>548</v>
      </c>
      <c r="Q16" s="876"/>
      <c r="R16" s="876" t="s">
        <v>549</v>
      </c>
      <c r="S16" s="876"/>
      <c r="T16" s="876" t="s">
        <v>548</v>
      </c>
      <c r="U16" s="876"/>
      <c r="V16" s="876" t="s">
        <v>549</v>
      </c>
      <c r="W16" s="876"/>
      <c r="X16" s="876" t="s">
        <v>548</v>
      </c>
      <c r="Y16" s="876"/>
      <c r="Z16" s="876" t="s">
        <v>549</v>
      </c>
      <c r="AA16" s="877"/>
      <c r="AB16" s="879" t="s">
        <v>548</v>
      </c>
      <c r="AC16" s="879"/>
      <c r="AD16" s="879" t="s">
        <v>549</v>
      </c>
      <c r="AE16" s="879"/>
    </row>
    <row r="17" spans="2:75" ht="12.75" customHeight="1" thickBot="1" x14ac:dyDescent="0.35">
      <c r="B17" s="31"/>
      <c r="C17" s="670">
        <f>COUNTA('Отчет РПЗ(ПЗ)_ПЗИП'!G17:G74)</f>
        <v>5</v>
      </c>
      <c r="D17" s="87">
        <v>1</v>
      </c>
      <c r="E17" s="203">
        <f>SUM('Отчет РПЗ(ПЗ)_ПЗИП'!T:T)</f>
        <v>80239535.200000003</v>
      </c>
      <c r="F17" s="203">
        <f>SUM('Отчет РПЗ(ПЗ)_ПЗИП'!$AD:$AD)</f>
        <v>20585448</v>
      </c>
      <c r="G17" s="204">
        <f>E17-F17</f>
        <v>59654087.200000003</v>
      </c>
      <c r="H17" s="88">
        <f>1-F17/E17</f>
        <v>0.74345005926704322</v>
      </c>
      <c r="K17" s="854"/>
      <c r="L17" s="848" t="s">
        <v>533</v>
      </c>
      <c r="M17" s="848" t="s">
        <v>534</v>
      </c>
      <c r="N17" s="848" t="s">
        <v>533</v>
      </c>
      <c r="O17" s="848" t="s">
        <v>534</v>
      </c>
      <c r="P17" s="848" t="s">
        <v>533</v>
      </c>
      <c r="Q17" s="848" t="s">
        <v>534</v>
      </c>
      <c r="R17" s="848" t="s">
        <v>533</v>
      </c>
      <c r="S17" s="848" t="s">
        <v>534</v>
      </c>
      <c r="T17" s="848" t="s">
        <v>533</v>
      </c>
      <c r="U17" s="848" t="s">
        <v>534</v>
      </c>
      <c r="V17" s="848" t="s">
        <v>533</v>
      </c>
      <c r="W17" s="848" t="s">
        <v>534</v>
      </c>
      <c r="X17" s="848" t="s">
        <v>533</v>
      </c>
      <c r="Y17" s="848" t="s">
        <v>534</v>
      </c>
      <c r="Z17" s="848" t="s">
        <v>533</v>
      </c>
      <c r="AA17" s="846" t="s">
        <v>534</v>
      </c>
      <c r="AB17" s="871" t="s">
        <v>533</v>
      </c>
      <c r="AC17" s="871" t="s">
        <v>534</v>
      </c>
      <c r="AD17" s="871" t="s">
        <v>533</v>
      </c>
      <c r="AE17" s="871" t="s">
        <v>534</v>
      </c>
    </row>
    <row r="18" spans="2:75" ht="18" customHeight="1" thickBot="1" x14ac:dyDescent="0.35">
      <c r="B18" s="31"/>
      <c r="C18" s="82"/>
      <c r="D18" s="82"/>
      <c r="E18" s="82"/>
      <c r="F18" s="82"/>
      <c r="G18" s="82"/>
      <c r="H18" s="82"/>
      <c r="K18" s="854"/>
      <c r="L18" s="848"/>
      <c r="M18" s="848"/>
      <c r="N18" s="848"/>
      <c r="O18" s="848"/>
      <c r="P18" s="848"/>
      <c r="Q18" s="848"/>
      <c r="R18" s="848"/>
      <c r="S18" s="848"/>
      <c r="T18" s="848"/>
      <c r="U18" s="848"/>
      <c r="V18" s="848"/>
      <c r="W18" s="848"/>
      <c r="X18" s="848"/>
      <c r="Y18" s="848"/>
      <c r="Z18" s="848"/>
      <c r="AA18" s="846"/>
      <c r="AB18" s="871"/>
      <c r="AC18" s="871"/>
      <c r="AD18" s="871"/>
      <c r="AE18" s="871"/>
    </row>
    <row r="19" spans="2:75" ht="22.5" customHeight="1" thickBot="1" x14ac:dyDescent="0.35">
      <c r="B19" s="31"/>
      <c r="C19" s="843" t="s">
        <v>501</v>
      </c>
      <c r="D19" s="844"/>
      <c r="E19" s="844"/>
      <c r="F19" s="166">
        <f>IFERROR((((C92+C93+C94)/C17)*100),)</f>
        <v>100</v>
      </c>
      <c r="G19" s="82"/>
      <c r="H19" s="82"/>
      <c r="K19" s="855"/>
      <c r="L19" s="849"/>
      <c r="M19" s="849"/>
      <c r="N19" s="849"/>
      <c r="O19" s="849"/>
      <c r="P19" s="849"/>
      <c r="Q19" s="849"/>
      <c r="R19" s="849"/>
      <c r="S19" s="849"/>
      <c r="T19" s="849"/>
      <c r="U19" s="849"/>
      <c r="V19" s="849"/>
      <c r="W19" s="849"/>
      <c r="X19" s="849"/>
      <c r="Y19" s="849"/>
      <c r="Z19" s="849"/>
      <c r="AA19" s="847"/>
      <c r="AB19" s="871"/>
      <c r="AC19" s="871"/>
      <c r="AD19" s="871"/>
      <c r="AE19" s="871"/>
    </row>
    <row r="20" spans="2:75" ht="14.4" thickBot="1" x14ac:dyDescent="0.35">
      <c r="B20" s="31"/>
      <c r="K20" s="324" t="s">
        <v>530</v>
      </c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60"/>
      <c r="AB20" s="342">
        <f>SUM(L20,P20,T20,X20)</f>
        <v>0</v>
      </c>
      <c r="AC20" s="342">
        <f t="shared" ref="AC20:AE22" si="0">SUM(M20,Q20,U20,Y20)</f>
        <v>0</v>
      </c>
      <c r="AD20" s="342">
        <f t="shared" si="0"/>
        <v>0</v>
      </c>
      <c r="AE20" s="342">
        <f t="shared" si="0"/>
        <v>0</v>
      </c>
    </row>
    <row r="21" spans="2:75" ht="14.4" thickBot="1" x14ac:dyDescent="0.35">
      <c r="B21" s="31"/>
      <c r="K21" s="258" t="s">
        <v>531</v>
      </c>
      <c r="L21" s="461"/>
      <c r="M21" s="461"/>
      <c r="N21" s="461"/>
      <c r="O21" s="461"/>
      <c r="P21" s="461"/>
      <c r="Q21" s="461"/>
      <c r="R21" s="461"/>
      <c r="S21" s="461"/>
      <c r="T21" s="461"/>
      <c r="U21" s="461"/>
      <c r="V21" s="461"/>
      <c r="W21" s="461"/>
      <c r="X21" s="461"/>
      <c r="Y21" s="461"/>
      <c r="Z21" s="461"/>
      <c r="AA21" s="462"/>
      <c r="AB21" s="342">
        <f>SUM(L21,P21,T21,X21)</f>
        <v>0</v>
      </c>
      <c r="AC21" s="342">
        <f t="shared" si="0"/>
        <v>0</v>
      </c>
      <c r="AD21" s="342">
        <f t="shared" si="0"/>
        <v>0</v>
      </c>
      <c r="AE21" s="342">
        <f t="shared" si="0"/>
        <v>0</v>
      </c>
    </row>
    <row r="22" spans="2:75" ht="15.75" customHeight="1" thickBot="1" x14ac:dyDescent="0.35">
      <c r="B22" s="31"/>
      <c r="K22" s="259" t="s">
        <v>532</v>
      </c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463"/>
      <c r="Z22" s="463"/>
      <c r="AA22" s="464"/>
      <c r="AB22" s="342">
        <f>SUM(L22,P22,T22,X22)</f>
        <v>0</v>
      </c>
      <c r="AC22" s="342">
        <f t="shared" si="0"/>
        <v>0</v>
      </c>
      <c r="AD22" s="342">
        <f t="shared" si="0"/>
        <v>0</v>
      </c>
      <c r="AE22" s="342">
        <f t="shared" si="0"/>
        <v>0</v>
      </c>
    </row>
    <row r="23" spans="2:75" ht="14.4" thickBot="1" x14ac:dyDescent="0.35">
      <c r="B23" s="31"/>
      <c r="C23" s="319"/>
      <c r="D23" s="319"/>
      <c r="E23" s="320"/>
      <c r="F23" s="320"/>
      <c r="G23" s="320"/>
      <c r="H23" s="32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257"/>
    </row>
    <row r="24" spans="2:75" ht="15.75" customHeight="1" thickBot="1" x14ac:dyDescent="0.35">
      <c r="B24" s="836" t="s">
        <v>216</v>
      </c>
      <c r="C24" s="830" t="s">
        <v>547</v>
      </c>
      <c r="D24" s="830" t="s">
        <v>464</v>
      </c>
      <c r="E24" s="830" t="s">
        <v>547</v>
      </c>
      <c r="F24" s="830" t="s">
        <v>464</v>
      </c>
      <c r="G24" s="830" t="s">
        <v>546</v>
      </c>
      <c r="H24" s="830" t="s">
        <v>466</v>
      </c>
      <c r="I24" s="830" t="s">
        <v>462</v>
      </c>
      <c r="J24" s="832" t="s">
        <v>484</v>
      </c>
      <c r="K24" s="82"/>
      <c r="L24" s="856" t="s">
        <v>537</v>
      </c>
      <c r="M24" s="857"/>
      <c r="N24" s="857"/>
      <c r="O24" s="857"/>
      <c r="P24" s="857"/>
      <c r="Q24" s="857"/>
      <c r="R24" s="857"/>
      <c r="S24" s="857"/>
      <c r="T24" s="857"/>
      <c r="U24" s="857"/>
      <c r="V24" s="857"/>
      <c r="W24" s="857"/>
      <c r="X24" s="857"/>
      <c r="Y24" s="857"/>
      <c r="Z24" s="857"/>
      <c r="AA24" s="858"/>
      <c r="AB24" s="872" t="s">
        <v>538</v>
      </c>
      <c r="AC24" s="873"/>
      <c r="AD24" s="873"/>
      <c r="AE24" s="873"/>
      <c r="AF24" s="873"/>
      <c r="AG24" s="873"/>
      <c r="AH24" s="873"/>
      <c r="AI24" s="873"/>
      <c r="AJ24" s="873"/>
      <c r="AK24" s="873"/>
      <c r="AL24" s="873"/>
      <c r="AM24" s="873"/>
      <c r="AN24" s="873"/>
      <c r="AO24" s="873"/>
      <c r="AP24" s="873"/>
      <c r="AQ24" s="874"/>
      <c r="AR24" s="880" t="s">
        <v>539</v>
      </c>
      <c r="AS24" s="881"/>
      <c r="AT24" s="881"/>
      <c r="AU24" s="881"/>
      <c r="AV24" s="881"/>
      <c r="AW24" s="881"/>
      <c r="AX24" s="881"/>
      <c r="AY24" s="881"/>
      <c r="AZ24" s="881"/>
      <c r="BA24" s="881"/>
      <c r="BB24" s="881"/>
      <c r="BC24" s="881"/>
      <c r="BD24" s="881"/>
      <c r="BE24" s="881"/>
      <c r="BF24" s="881"/>
      <c r="BG24" s="882"/>
      <c r="BH24" s="883" t="s">
        <v>540</v>
      </c>
      <c r="BI24" s="884"/>
      <c r="BJ24" s="884"/>
      <c r="BK24" s="884"/>
      <c r="BL24" s="884"/>
      <c r="BM24" s="884"/>
      <c r="BN24" s="884"/>
      <c r="BO24" s="884"/>
      <c r="BP24" s="884"/>
      <c r="BQ24" s="884"/>
      <c r="BR24" s="884"/>
      <c r="BS24" s="884"/>
      <c r="BT24" s="884"/>
      <c r="BU24" s="884"/>
      <c r="BV24" s="884"/>
      <c r="BW24" s="885"/>
    </row>
    <row r="25" spans="2:75" ht="15" customHeight="1" thickBot="1" x14ac:dyDescent="0.35">
      <c r="B25" s="837"/>
      <c r="C25" s="831"/>
      <c r="D25" s="831"/>
      <c r="E25" s="831"/>
      <c r="F25" s="831"/>
      <c r="G25" s="831"/>
      <c r="H25" s="831"/>
      <c r="I25" s="831"/>
      <c r="J25" s="833"/>
      <c r="K25" s="82"/>
      <c r="L25" s="778" t="str">
        <f>ПП!G14</f>
        <v>Январь 2016</v>
      </c>
      <c r="M25" s="779"/>
      <c r="N25" s="779"/>
      <c r="O25" s="779"/>
      <c r="P25" s="779" t="str">
        <f>ПП!I14</f>
        <v>Февраль 2016</v>
      </c>
      <c r="Q25" s="779"/>
      <c r="R25" s="779"/>
      <c r="S25" s="779"/>
      <c r="T25" s="779" t="str">
        <f>ПП!K14</f>
        <v>Март 2016</v>
      </c>
      <c r="U25" s="779"/>
      <c r="V25" s="779"/>
      <c r="W25" s="870"/>
      <c r="X25" s="780" t="s">
        <v>541</v>
      </c>
      <c r="Y25" s="780"/>
      <c r="Z25" s="780"/>
      <c r="AA25" s="780"/>
      <c r="AB25" s="778" t="str">
        <f>ПП!O14</f>
        <v>Апрель 2016</v>
      </c>
      <c r="AC25" s="779"/>
      <c r="AD25" s="779"/>
      <c r="AE25" s="779"/>
      <c r="AF25" s="779" t="str">
        <f>ПП!Q14</f>
        <v>Май 2016</v>
      </c>
      <c r="AG25" s="779"/>
      <c r="AH25" s="779"/>
      <c r="AI25" s="779"/>
      <c r="AJ25" s="779" t="str">
        <f>ПП!S14</f>
        <v>Июнь 2016</v>
      </c>
      <c r="AK25" s="779"/>
      <c r="AL25" s="779"/>
      <c r="AM25" s="870"/>
      <c r="AN25" s="780" t="s">
        <v>542</v>
      </c>
      <c r="AO25" s="780"/>
      <c r="AP25" s="780"/>
      <c r="AQ25" s="780"/>
      <c r="AR25" s="778" t="str">
        <f>ПП!W14</f>
        <v>Июль 2016</v>
      </c>
      <c r="AS25" s="779"/>
      <c r="AT25" s="779"/>
      <c r="AU25" s="779"/>
      <c r="AV25" s="779" t="str">
        <f>ПП!Y14</f>
        <v>Август 2016</v>
      </c>
      <c r="AW25" s="779"/>
      <c r="AX25" s="779"/>
      <c r="AY25" s="779"/>
      <c r="AZ25" s="779" t="str">
        <f>ПП!AA14</f>
        <v>Сентябрь 2016</v>
      </c>
      <c r="BA25" s="779"/>
      <c r="BB25" s="779"/>
      <c r="BC25" s="870"/>
      <c r="BD25" s="780" t="s">
        <v>550</v>
      </c>
      <c r="BE25" s="780"/>
      <c r="BF25" s="780"/>
      <c r="BG25" s="780"/>
      <c r="BH25" s="778" t="str">
        <f>ПП!AE14</f>
        <v>Октябрь 2016</v>
      </c>
      <c r="BI25" s="779"/>
      <c r="BJ25" s="779"/>
      <c r="BK25" s="779"/>
      <c r="BL25" s="779" t="str">
        <f>ПП!AG14</f>
        <v>Ноябрь 2016</v>
      </c>
      <c r="BM25" s="779"/>
      <c r="BN25" s="779"/>
      <c r="BO25" s="779"/>
      <c r="BP25" s="779" t="str">
        <f>ПП!AI14</f>
        <v>Декабрь 2016</v>
      </c>
      <c r="BQ25" s="779"/>
      <c r="BR25" s="779"/>
      <c r="BS25" s="870"/>
      <c r="BT25" s="780" t="s">
        <v>544</v>
      </c>
      <c r="BU25" s="780"/>
      <c r="BV25" s="780"/>
      <c r="BW25" s="780"/>
    </row>
    <row r="26" spans="2:75" ht="12.75" customHeight="1" thickBot="1" x14ac:dyDescent="0.35">
      <c r="B26" s="837"/>
      <c r="C26" s="831"/>
      <c r="D26" s="831"/>
      <c r="E26" s="831"/>
      <c r="F26" s="831"/>
      <c r="G26" s="831"/>
      <c r="H26" s="831"/>
      <c r="I26" s="831"/>
      <c r="J26" s="833"/>
      <c r="K26" s="82"/>
      <c r="L26" s="837" t="s">
        <v>547</v>
      </c>
      <c r="M26" s="831"/>
      <c r="N26" s="831" t="s">
        <v>546</v>
      </c>
      <c r="O26" s="831"/>
      <c r="P26" s="831" t="s">
        <v>547</v>
      </c>
      <c r="Q26" s="831"/>
      <c r="R26" s="831" t="s">
        <v>546</v>
      </c>
      <c r="S26" s="831"/>
      <c r="T26" s="831" t="s">
        <v>547</v>
      </c>
      <c r="U26" s="831"/>
      <c r="V26" s="831" t="s">
        <v>546</v>
      </c>
      <c r="W26" s="833"/>
      <c r="X26" s="845" t="s">
        <v>547</v>
      </c>
      <c r="Y26" s="845"/>
      <c r="Z26" s="845" t="s">
        <v>546</v>
      </c>
      <c r="AA26" s="845"/>
      <c r="AB26" s="837" t="s">
        <v>547</v>
      </c>
      <c r="AC26" s="831"/>
      <c r="AD26" s="831" t="s">
        <v>546</v>
      </c>
      <c r="AE26" s="831"/>
      <c r="AF26" s="831" t="s">
        <v>547</v>
      </c>
      <c r="AG26" s="831"/>
      <c r="AH26" s="831" t="s">
        <v>546</v>
      </c>
      <c r="AI26" s="831"/>
      <c r="AJ26" s="831" t="s">
        <v>547</v>
      </c>
      <c r="AK26" s="831"/>
      <c r="AL26" s="831" t="s">
        <v>546</v>
      </c>
      <c r="AM26" s="833"/>
      <c r="AN26" s="845" t="s">
        <v>547</v>
      </c>
      <c r="AO26" s="845"/>
      <c r="AP26" s="845" t="s">
        <v>546</v>
      </c>
      <c r="AQ26" s="845"/>
      <c r="AR26" s="837" t="s">
        <v>547</v>
      </c>
      <c r="AS26" s="831"/>
      <c r="AT26" s="831" t="s">
        <v>546</v>
      </c>
      <c r="AU26" s="831"/>
      <c r="AV26" s="831" t="s">
        <v>547</v>
      </c>
      <c r="AW26" s="831"/>
      <c r="AX26" s="831" t="s">
        <v>546</v>
      </c>
      <c r="AY26" s="831"/>
      <c r="AZ26" s="831" t="s">
        <v>547</v>
      </c>
      <c r="BA26" s="831"/>
      <c r="BB26" s="831" t="s">
        <v>546</v>
      </c>
      <c r="BC26" s="833"/>
      <c r="BD26" s="845" t="s">
        <v>547</v>
      </c>
      <c r="BE26" s="845"/>
      <c r="BF26" s="845" t="s">
        <v>546</v>
      </c>
      <c r="BG26" s="845"/>
      <c r="BH26" s="837" t="s">
        <v>547</v>
      </c>
      <c r="BI26" s="831"/>
      <c r="BJ26" s="831" t="s">
        <v>546</v>
      </c>
      <c r="BK26" s="831"/>
      <c r="BL26" s="831" t="s">
        <v>547</v>
      </c>
      <c r="BM26" s="831"/>
      <c r="BN26" s="831" t="s">
        <v>546</v>
      </c>
      <c r="BO26" s="831"/>
      <c r="BP26" s="831" t="s">
        <v>547</v>
      </c>
      <c r="BQ26" s="831"/>
      <c r="BR26" s="831" t="s">
        <v>546</v>
      </c>
      <c r="BS26" s="833"/>
      <c r="BT26" s="845" t="s">
        <v>547</v>
      </c>
      <c r="BU26" s="845"/>
      <c r="BV26" s="845" t="s">
        <v>546</v>
      </c>
      <c r="BW26" s="845"/>
    </row>
    <row r="27" spans="2:75" ht="15.75" customHeight="1" thickBot="1" x14ac:dyDescent="0.35">
      <c r="B27" s="838"/>
      <c r="C27" s="824" t="s">
        <v>248</v>
      </c>
      <c r="D27" s="824"/>
      <c r="E27" s="824" t="s">
        <v>472</v>
      </c>
      <c r="F27" s="824"/>
      <c r="G27" s="824" t="s">
        <v>248</v>
      </c>
      <c r="H27" s="824"/>
      <c r="I27" s="824" t="s">
        <v>472</v>
      </c>
      <c r="J27" s="825"/>
      <c r="K27" s="82"/>
      <c r="L27" s="270" t="s">
        <v>248</v>
      </c>
      <c r="M27" s="271" t="s">
        <v>472</v>
      </c>
      <c r="N27" s="271" t="s">
        <v>248</v>
      </c>
      <c r="O27" s="271" t="s">
        <v>472</v>
      </c>
      <c r="P27" s="271" t="s">
        <v>248</v>
      </c>
      <c r="Q27" s="271" t="s">
        <v>472</v>
      </c>
      <c r="R27" s="271" t="s">
        <v>248</v>
      </c>
      <c r="S27" s="271" t="s">
        <v>472</v>
      </c>
      <c r="T27" s="271" t="s">
        <v>248</v>
      </c>
      <c r="U27" s="271" t="s">
        <v>472</v>
      </c>
      <c r="V27" s="271" t="s">
        <v>248</v>
      </c>
      <c r="W27" s="272" t="s">
        <v>472</v>
      </c>
      <c r="X27" s="153" t="s">
        <v>248</v>
      </c>
      <c r="Y27" s="153" t="s">
        <v>472</v>
      </c>
      <c r="Z27" s="153" t="s">
        <v>248</v>
      </c>
      <c r="AA27" s="153" t="s">
        <v>472</v>
      </c>
      <c r="AB27" s="270" t="s">
        <v>248</v>
      </c>
      <c r="AC27" s="271" t="s">
        <v>472</v>
      </c>
      <c r="AD27" s="271" t="s">
        <v>248</v>
      </c>
      <c r="AE27" s="271" t="s">
        <v>472</v>
      </c>
      <c r="AF27" s="271" t="s">
        <v>248</v>
      </c>
      <c r="AG27" s="271" t="s">
        <v>472</v>
      </c>
      <c r="AH27" s="271" t="s">
        <v>248</v>
      </c>
      <c r="AI27" s="271" t="s">
        <v>472</v>
      </c>
      <c r="AJ27" s="271" t="s">
        <v>248</v>
      </c>
      <c r="AK27" s="271" t="s">
        <v>472</v>
      </c>
      <c r="AL27" s="271" t="s">
        <v>248</v>
      </c>
      <c r="AM27" s="272" t="s">
        <v>472</v>
      </c>
      <c r="AN27" s="153" t="s">
        <v>248</v>
      </c>
      <c r="AO27" s="153" t="s">
        <v>472</v>
      </c>
      <c r="AP27" s="153" t="s">
        <v>248</v>
      </c>
      <c r="AQ27" s="153" t="s">
        <v>472</v>
      </c>
      <c r="AR27" s="270" t="s">
        <v>248</v>
      </c>
      <c r="AS27" s="271" t="s">
        <v>472</v>
      </c>
      <c r="AT27" s="271" t="s">
        <v>248</v>
      </c>
      <c r="AU27" s="271" t="s">
        <v>472</v>
      </c>
      <c r="AV27" s="271" t="s">
        <v>248</v>
      </c>
      <c r="AW27" s="271" t="s">
        <v>472</v>
      </c>
      <c r="AX27" s="271" t="s">
        <v>248</v>
      </c>
      <c r="AY27" s="271" t="s">
        <v>472</v>
      </c>
      <c r="AZ27" s="271" t="s">
        <v>248</v>
      </c>
      <c r="BA27" s="271" t="s">
        <v>472</v>
      </c>
      <c r="BB27" s="271" t="s">
        <v>248</v>
      </c>
      <c r="BC27" s="272" t="s">
        <v>472</v>
      </c>
      <c r="BD27" s="153" t="s">
        <v>248</v>
      </c>
      <c r="BE27" s="153" t="s">
        <v>472</v>
      </c>
      <c r="BF27" s="153" t="s">
        <v>248</v>
      </c>
      <c r="BG27" s="153" t="s">
        <v>472</v>
      </c>
      <c r="BH27" s="270" t="s">
        <v>248</v>
      </c>
      <c r="BI27" s="271" t="s">
        <v>472</v>
      </c>
      <c r="BJ27" s="271" t="s">
        <v>248</v>
      </c>
      <c r="BK27" s="271" t="s">
        <v>472</v>
      </c>
      <c r="BL27" s="271" t="s">
        <v>248</v>
      </c>
      <c r="BM27" s="271" t="s">
        <v>472</v>
      </c>
      <c r="BN27" s="271" t="s">
        <v>248</v>
      </c>
      <c r="BO27" s="271" t="s">
        <v>472</v>
      </c>
      <c r="BP27" s="271" t="s">
        <v>248</v>
      </c>
      <c r="BQ27" s="271" t="s">
        <v>472</v>
      </c>
      <c r="BR27" s="271" t="s">
        <v>248</v>
      </c>
      <c r="BS27" s="272" t="s">
        <v>472</v>
      </c>
      <c r="BT27" s="153" t="s">
        <v>248</v>
      </c>
      <c r="BU27" s="153" t="s">
        <v>472</v>
      </c>
      <c r="BV27" s="153" t="s">
        <v>248</v>
      </c>
      <c r="BW27" s="153" t="s">
        <v>472</v>
      </c>
    </row>
    <row r="28" spans="2:75" ht="14.4" thickBot="1" x14ac:dyDescent="0.35">
      <c r="B28" s="118" t="s">
        <v>314</v>
      </c>
      <c r="C28" s="136">
        <f>ПП!B16</f>
        <v>2</v>
      </c>
      <c r="D28" s="137">
        <f>ПП!C16</f>
        <v>3.3333333333333333E-2</v>
      </c>
      <c r="E28" s="84">
        <f>COUNTIF('Отчет РПЗ(ПЗ)_ПЗИП'!$G:$G,Справочно!$C12)</f>
        <v>0</v>
      </c>
      <c r="F28" s="85">
        <f t="shared" ref="F28:F47" si="1">E28/$C$17</f>
        <v>0</v>
      </c>
      <c r="G28" s="198">
        <f>ПП!D16</f>
        <v>835800.2</v>
      </c>
      <c r="H28" s="139">
        <f>ПП!E16</f>
        <v>1.0018272711346882E-2</v>
      </c>
      <c r="I28" s="200">
        <f>SUMIF('Отчет РПЗ(ПЗ)_ПЗИП'!$G:$G,Справочно!$C12,'Отчет РПЗ(ПЗ)_ПЗИП'!$AD:$AD)</f>
        <v>0</v>
      </c>
      <c r="J28" s="86">
        <f t="shared" ref="J28:J47" si="2">I28/$I$52</f>
        <v>0</v>
      </c>
      <c r="K28" s="82"/>
      <c r="L28" s="325">
        <f>ПП!G16</f>
        <v>0</v>
      </c>
      <c r="M28" s="326">
        <f>COUNTIFS('Отчет РПЗ(ПЗ)_ПЗИП'!$G:$G,Справочно!$C12,'Отчет РПЗ(ПЗ)_ПЗИП'!$K:$K,ПП!$G$14)</f>
        <v>0</v>
      </c>
      <c r="N28" s="327">
        <f>ПП!H16</f>
        <v>0</v>
      </c>
      <c r="O28" s="328">
        <f>SUMIFS('Отчет РПЗ(ПЗ)_ПЗИП'!$T:$T,'Отчет РПЗ(ПЗ)_ПЗИП'!$G:$G,Справочно!$C12,'Отчет РПЗ(ПЗ)_ПЗИП'!$K:$K,ПП!$G$14)</f>
        <v>0</v>
      </c>
      <c r="P28" s="329">
        <f>ПП!I16</f>
        <v>1</v>
      </c>
      <c r="Q28" s="326">
        <f>COUNTIFS('Отчет РПЗ(ПЗ)_ПЗИП'!$G:$G,Справочно!$C12,'Отчет РПЗ(ПЗ)_ПЗИП'!$K:$K,ПП!$I$14)</f>
        <v>0</v>
      </c>
      <c r="R28" s="330">
        <f>ПП!J16</f>
        <v>835800.2</v>
      </c>
      <c r="S28" s="328">
        <f>SUMIFS('Отчет РПЗ(ПЗ)_ПЗИП'!$T:$T,'Отчет РПЗ(ПЗ)_ПЗИП'!$G:$G,Справочно!$C12,'Отчет РПЗ(ПЗ)_ПЗИП'!$K:$K,ПП!$I$14)</f>
        <v>0</v>
      </c>
      <c r="T28" s="329">
        <f>ПП!K16</f>
        <v>0</v>
      </c>
      <c r="U28" s="326">
        <f>COUNTIFS('Отчет РПЗ(ПЗ)_ПЗИП'!$G:$G,Справочно!$C12,'Отчет РПЗ(ПЗ)_ПЗИП'!$K:$K,ПП!$K$14)</f>
        <v>0</v>
      </c>
      <c r="V28" s="327">
        <f>ПП!L16</f>
        <v>0</v>
      </c>
      <c r="W28" s="331">
        <f>SUMIFS('Отчет РПЗ(ПЗ)_ПЗИП'!$T:$T,'Отчет РПЗ(ПЗ)_ПЗИП'!$G:$G,Справочно!$C12,'Отчет РПЗ(ПЗ)_ПЗИП'!$K:$K,ПП!$K$14)</f>
        <v>0</v>
      </c>
      <c r="X28" s="347">
        <f>ПП!M16</f>
        <v>1</v>
      </c>
      <c r="Y28" s="348">
        <f>SUM(M28,Q28,U28)</f>
        <v>0</v>
      </c>
      <c r="Z28" s="349">
        <f>SUM(N28,R28,V28)</f>
        <v>835800.2</v>
      </c>
      <c r="AA28" s="350">
        <f>SUM(O28,S28,W28)</f>
        <v>0</v>
      </c>
      <c r="AB28" s="325">
        <f>ПП!O16</f>
        <v>0</v>
      </c>
      <c r="AC28" s="297">
        <f>COUNTIFS('Отчет РПЗ(ПЗ)_ПЗИП'!$G:$G,Справочно!$C12,'Отчет РПЗ(ПЗ)_ПЗИП'!$K:$K,ПП!$O$14)</f>
        <v>0</v>
      </c>
      <c r="AD28" s="327">
        <f>ПП!P16</f>
        <v>0</v>
      </c>
      <c r="AE28" s="388">
        <f>SUMIFS('Отчет РПЗ(ПЗ)_ПЗИП'!$T:$T,'Отчет РПЗ(ПЗ)_ПЗИП'!$G:$G,Справочно!$C12,'Отчет РПЗ(ПЗ)_ПЗИП'!$K:$K,ПП!$O$14)</f>
        <v>0</v>
      </c>
      <c r="AF28" s="329">
        <f>ПП!Q16</f>
        <v>0</v>
      </c>
      <c r="AG28" s="297">
        <f>COUNTIFS('Отчет РПЗ(ПЗ)_ПЗИП'!$G:$G,Справочно!$C12,'Отчет РПЗ(ПЗ)_ПЗИП'!$K:$K,ПП!$Q$14)</f>
        <v>0</v>
      </c>
      <c r="AH28" s="330">
        <f>ПП!R16</f>
        <v>0</v>
      </c>
      <c r="AI28" s="388">
        <f>SUMIFS('Отчет РПЗ(ПЗ)_ПЗИП'!$T:$T,'Отчет РПЗ(ПЗ)_ПЗИП'!$G:$G,Справочно!$C12,'Отчет РПЗ(ПЗ)_ПЗИП'!$K:$K,ПП!$Q$14)</f>
        <v>0</v>
      </c>
      <c r="AJ28" s="329">
        <f>ПП!S16</f>
        <v>0</v>
      </c>
      <c r="AK28" s="297">
        <f>COUNTIFS('Отчет РПЗ(ПЗ)_ПЗИП'!$G:$G,Справочно!$C12,'Отчет РПЗ(ПЗ)_ПЗИП'!$K:$K,ПП!$S$14)</f>
        <v>0</v>
      </c>
      <c r="AL28" s="327">
        <f>ПП!T16</f>
        <v>0</v>
      </c>
      <c r="AM28" s="391">
        <f>SUMIFS('Отчет РПЗ(ПЗ)_ПЗИП'!$T:$T,'Отчет РПЗ(ПЗ)_ПЗИП'!$G:$G,Справочно!$C12,'Отчет РПЗ(ПЗ)_ПЗИП'!$K:$K,ПП!$S$14)</f>
        <v>0</v>
      </c>
      <c r="AN28" s="347">
        <f>ПП!U16</f>
        <v>0</v>
      </c>
      <c r="AO28" s="394">
        <f>SUM(AC28,AG28,AK28)</f>
        <v>0</v>
      </c>
      <c r="AP28" s="349">
        <f>SUM(AD28,AH28,AL28)</f>
        <v>0</v>
      </c>
      <c r="AQ28" s="395">
        <f>SUM(AE28,AI28,AM28)</f>
        <v>0</v>
      </c>
      <c r="AR28" s="325">
        <f>ПП!W16</f>
        <v>0</v>
      </c>
      <c r="AS28" s="379">
        <f>COUNTIFS('Отчет РПЗ(ПЗ)_ПЗИП'!$G:$G,Справочно!$C12,'Отчет РПЗ(ПЗ)_ПЗИП'!$K:$K,ПП!$W$14)</f>
        <v>0</v>
      </c>
      <c r="AT28" s="327">
        <f>ПП!X16</f>
        <v>0</v>
      </c>
      <c r="AU28" s="385">
        <f>SUMIFS('Отчет РПЗ(ПЗ)_ПЗИП'!$T:$T,'Отчет РПЗ(ПЗ)_ПЗИП'!$G:$G,Справочно!$C12,'Отчет РПЗ(ПЗ)_ПЗИП'!$K:$K,ПП!$W$14)</f>
        <v>0</v>
      </c>
      <c r="AV28" s="329">
        <f>ПП!Y16</f>
        <v>0</v>
      </c>
      <c r="AW28" s="379">
        <f>COUNTIFS('Отчет РПЗ(ПЗ)_ПЗИП'!$G:$G,Справочно!$C12,'Отчет РПЗ(ПЗ)_ПЗИП'!$K:$K,ПП!$Y$14)</f>
        <v>0</v>
      </c>
      <c r="AX28" s="330">
        <f>ПП!Z16</f>
        <v>0</v>
      </c>
      <c r="AY28" s="385">
        <f>SUMIFS('Отчет РПЗ(ПЗ)_ПЗИП'!$T:$T,'Отчет РПЗ(ПЗ)_ПЗИП'!$G:$G,Справочно!$C12,'Отчет РПЗ(ПЗ)_ПЗИП'!$K:$K,ПП!$Y$14)</f>
        <v>0</v>
      </c>
      <c r="AZ28" s="329">
        <f>ПП!AA16</f>
        <v>0</v>
      </c>
      <c r="BA28" s="379">
        <f>COUNTIFS('Отчет РПЗ(ПЗ)_ПЗИП'!$G:$G,Справочно!$C12,'Отчет РПЗ(ПЗ)_ПЗИП'!$K:$K,ПП!$AA$14)</f>
        <v>0</v>
      </c>
      <c r="BB28" s="327">
        <f>ПП!AB16</f>
        <v>0</v>
      </c>
      <c r="BC28" s="381">
        <f>SUMIFS('Отчет РПЗ(ПЗ)_ПЗИП'!$T:$T,'Отчет РПЗ(ПЗ)_ПЗИП'!$G:$G,Справочно!$C12,'Отчет РПЗ(ПЗ)_ПЗИП'!$K:$K,ПП!$AA$14)</f>
        <v>0</v>
      </c>
      <c r="BD28" s="347">
        <f>ПП!AC16</f>
        <v>0</v>
      </c>
      <c r="BE28" s="373">
        <f>SUM(AS28,AW28,BA28)</f>
        <v>0</v>
      </c>
      <c r="BF28" s="349">
        <f>SUM(AT28,AX28,BB28)</f>
        <v>0</v>
      </c>
      <c r="BG28" s="374">
        <f>SUM(AU28,AY28,BC28)</f>
        <v>0</v>
      </c>
      <c r="BH28" s="325">
        <f>ПП!AE16</f>
        <v>0</v>
      </c>
      <c r="BI28" s="357">
        <f>COUNTIFS('Отчет РПЗ(ПЗ)_ПЗИП'!$G:$G,Справочно!$C12,'Отчет РПЗ(ПЗ)_ПЗИП'!$K:$K,ПП!$AE$14)</f>
        <v>0</v>
      </c>
      <c r="BJ28" s="327">
        <f>ПП!AF16</f>
        <v>0</v>
      </c>
      <c r="BK28" s="362">
        <f>SUMIFS('Отчет РПЗ(ПЗ)_ПЗИП'!$T:$T,'Отчет РПЗ(ПЗ)_ПЗИП'!$G:$G,Справочно!$C12,'Отчет РПЗ(ПЗ)_ПЗИП'!$K:$K,ПП!$AE$14)</f>
        <v>0</v>
      </c>
      <c r="BL28" s="329">
        <f>ПП!AG16</f>
        <v>0</v>
      </c>
      <c r="BM28" s="357">
        <f>COUNTIFS('Отчет РПЗ(ПЗ)_ПЗИП'!$G:$G,Справочно!$C12,'Отчет РПЗ(ПЗ)_ПЗИП'!$K:$K,ПП!$AG$14)</f>
        <v>0</v>
      </c>
      <c r="BN28" s="330">
        <f>ПП!AH16</f>
        <v>0</v>
      </c>
      <c r="BO28" s="362">
        <f>SUMIFS('Отчет РПЗ(ПЗ)_ПЗИП'!$T:$T,'Отчет РПЗ(ПЗ)_ПЗИП'!$G:$G,Справочно!$C12,'Отчет РПЗ(ПЗ)_ПЗИП'!$K:$K,ПП!$AG$14)</f>
        <v>0</v>
      </c>
      <c r="BP28" s="329">
        <f>ПП!AI16</f>
        <v>0</v>
      </c>
      <c r="BQ28" s="357">
        <f>COUNTIFS('Отчет РПЗ(ПЗ)_ПЗИП'!$G:$G,Справочно!$C12,'Отчет РПЗ(ПЗ)_ПЗИП'!$K:$K,ПП!$AI$14)</f>
        <v>0</v>
      </c>
      <c r="BR28" s="327">
        <f>ПП!AJ16</f>
        <v>0</v>
      </c>
      <c r="BS28" s="363">
        <f>SUMIFS('Отчет РПЗ(ПЗ)_ПЗИП'!$T:$T,'Отчет РПЗ(ПЗ)_ПЗИП'!$G:$G,Справочно!$C12,'Отчет РПЗ(ПЗ)_ПЗИП'!$K:$K,ПП!$AI$14)</f>
        <v>0</v>
      </c>
      <c r="BT28" s="347">
        <f>ПП!AK16</f>
        <v>0</v>
      </c>
      <c r="BU28" s="366">
        <f>SUM(BI28,BM28,BQ28)</f>
        <v>0</v>
      </c>
      <c r="BV28" s="349">
        <f>SUM(BJ28,BN28,BR28)</f>
        <v>0</v>
      </c>
      <c r="BW28" s="367">
        <f>SUM(BK28,BO28,BS28)</f>
        <v>0</v>
      </c>
    </row>
    <row r="29" spans="2:75" ht="15" customHeight="1" thickBot="1" x14ac:dyDescent="0.35">
      <c r="B29" s="119" t="s">
        <v>473</v>
      </c>
      <c r="C29" s="136">
        <f>ПП!B17</f>
        <v>0</v>
      </c>
      <c r="D29" s="137">
        <f>ПП!C17</f>
        <v>0</v>
      </c>
      <c r="E29" s="84">
        <f>COUNTIF('Отчет РПЗ(ПЗ)_ПЗИП'!$G:$G,Справочно!$C13)</f>
        <v>0</v>
      </c>
      <c r="F29" s="85">
        <f t="shared" si="1"/>
        <v>0</v>
      </c>
      <c r="G29" s="198">
        <f>ПП!D17</f>
        <v>0</v>
      </c>
      <c r="H29" s="139">
        <f>ПП!E17</f>
        <v>0</v>
      </c>
      <c r="I29" s="200">
        <f>SUMIF('Отчет РПЗ(ПЗ)_ПЗИП'!$G:$G,Справочно!$C13,'Отчет РПЗ(ПЗ)_ПЗИП'!$AD:$AD)</f>
        <v>0</v>
      </c>
      <c r="J29" s="86">
        <f t="shared" si="2"/>
        <v>0</v>
      </c>
      <c r="K29" s="82"/>
      <c r="L29" s="322">
        <f>ПП!G17</f>
        <v>0</v>
      </c>
      <c r="M29" s="288">
        <f>COUNTIFS('Отчет РПЗ(ПЗ)_ПЗИП'!$G:$G,Справочно!$C13,'Отчет РПЗ(ПЗ)_ПЗИП'!$K:$K,ПП!$G$14)</f>
        <v>0</v>
      </c>
      <c r="N29" s="308">
        <f>ПП!H17</f>
        <v>0</v>
      </c>
      <c r="O29" s="287">
        <f>SUMIFS('Отчет РПЗ(ПЗ)_ПЗИП'!$T:$T,'Отчет РПЗ(ПЗ)_ПЗИП'!$G:$G,Справочно!$C13,'Отчет РПЗ(ПЗ)_ПЗИП'!$K:$K,ПП!$G$14)</f>
        <v>0</v>
      </c>
      <c r="P29" s="61">
        <f>ПП!I17</f>
        <v>0</v>
      </c>
      <c r="Q29" s="288">
        <f>COUNTIFS('Отчет РПЗ(ПЗ)_ПЗИП'!$G:$G,Справочно!$C13,'Отчет РПЗ(ПЗ)_ПЗИП'!$K:$K,ПП!$I$14)</f>
        <v>0</v>
      </c>
      <c r="R29" s="332">
        <f>ПП!J17</f>
        <v>0</v>
      </c>
      <c r="S29" s="287">
        <f>SUMIFS('Отчет РПЗ(ПЗ)_ПЗИП'!$T:$T,'Отчет РПЗ(ПЗ)_ПЗИП'!$G:$G,Справочно!$C13,'Отчет РПЗ(ПЗ)_ПЗИП'!$K:$K,ПП!$I$14)</f>
        <v>0</v>
      </c>
      <c r="T29" s="61">
        <f>ПП!K17</f>
        <v>0</v>
      </c>
      <c r="U29" s="288">
        <f>COUNTIFS('Отчет РПЗ(ПЗ)_ПЗИП'!$G:$G,Справочно!$C13,'Отчет РПЗ(ПЗ)_ПЗИП'!$K:$K,ПП!$K$14)</f>
        <v>0</v>
      </c>
      <c r="V29" s="308">
        <f>ПП!L17</f>
        <v>0</v>
      </c>
      <c r="W29" s="289">
        <f>SUMIFS('Отчет РПЗ(ПЗ)_ПЗИП'!$T:$T,'Отчет РПЗ(ПЗ)_ПЗИП'!$G:$G,Справочно!$C13,'Отчет РПЗ(ПЗ)_ПЗИП'!$K:$K,ПП!$K$14)</f>
        <v>0</v>
      </c>
      <c r="X29" s="347">
        <f>ПП!M17</f>
        <v>0</v>
      </c>
      <c r="Y29" s="348">
        <f t="shared" ref="Y29:Y47" si="3">SUM(M29,Q29,U29)</f>
        <v>0</v>
      </c>
      <c r="Z29" s="349">
        <f t="shared" ref="Z29:Z47" si="4">SUM(N29,R29,V29)</f>
        <v>0</v>
      </c>
      <c r="AA29" s="350">
        <f t="shared" ref="AA29:AA47" si="5">SUM(O29,S29,W29)</f>
        <v>0</v>
      </c>
      <c r="AB29" s="322">
        <f>ПП!O17</f>
        <v>0</v>
      </c>
      <c r="AC29" s="386">
        <f>COUNTIFS('Отчет РПЗ(ПЗ)_ПЗИП'!$G:$G,Справочно!$C13,'Отчет РПЗ(ПЗ)_ПЗИП'!$K:$K,ПП!$O$14)</f>
        <v>0</v>
      </c>
      <c r="AD29" s="308">
        <f>ПП!P17</f>
        <v>0</v>
      </c>
      <c r="AE29" s="389">
        <f>SUMIFS('Отчет РПЗ(ПЗ)_ПЗИП'!$T:$T,'Отчет РПЗ(ПЗ)_ПЗИП'!$G:$G,Справочно!$C13,'Отчет РПЗ(ПЗ)_ПЗИП'!$K:$K,ПП!$O$14)</f>
        <v>0</v>
      </c>
      <c r="AF29" s="61">
        <f>ПП!Q17</f>
        <v>0</v>
      </c>
      <c r="AG29" s="386">
        <f>COUNTIFS('Отчет РПЗ(ПЗ)_ПЗИП'!$G:$G,Справочно!$C13,'Отчет РПЗ(ПЗ)_ПЗИП'!$K:$K,ПП!$Q$14)</f>
        <v>0</v>
      </c>
      <c r="AH29" s="332">
        <f>ПП!R17</f>
        <v>0</v>
      </c>
      <c r="AI29" s="389">
        <f>SUMIFS('Отчет РПЗ(ПЗ)_ПЗИП'!$T:$T,'Отчет РПЗ(ПЗ)_ПЗИП'!$G:$G,Справочно!$C13,'Отчет РПЗ(ПЗ)_ПЗИП'!$K:$K,ПП!$Q$14)</f>
        <v>0</v>
      </c>
      <c r="AJ29" s="61">
        <f>ПП!S17</f>
        <v>0</v>
      </c>
      <c r="AK29" s="386">
        <f>COUNTIFS('Отчет РПЗ(ПЗ)_ПЗИП'!$G:$G,Справочно!$C13,'Отчет РПЗ(ПЗ)_ПЗИП'!$K:$K,ПП!$S$14)</f>
        <v>0</v>
      </c>
      <c r="AL29" s="308">
        <f>ПП!T17</f>
        <v>0</v>
      </c>
      <c r="AM29" s="392">
        <f>SUMIFS('Отчет РПЗ(ПЗ)_ПЗИП'!$T:$T,'Отчет РПЗ(ПЗ)_ПЗИП'!$G:$G,Справочно!$C13,'Отчет РПЗ(ПЗ)_ПЗИП'!$K:$K,ПП!$S$14)</f>
        <v>0</v>
      </c>
      <c r="AN29" s="347">
        <f>ПП!U17</f>
        <v>0</v>
      </c>
      <c r="AO29" s="394">
        <f t="shared" ref="AO29:AO47" si="6">SUM(AC29,AG29,AK29)</f>
        <v>0</v>
      </c>
      <c r="AP29" s="349">
        <f t="shared" ref="AP29:AP47" si="7">SUM(AD29,AH29,AL29)</f>
        <v>0</v>
      </c>
      <c r="AQ29" s="395">
        <f t="shared" ref="AQ29:AQ47" si="8">SUM(AE29,AI29,AM29)</f>
        <v>0</v>
      </c>
      <c r="AR29" s="322">
        <f>ПП!W17</f>
        <v>0</v>
      </c>
      <c r="AS29" s="281">
        <f>COUNTIFS('Отчет РПЗ(ПЗ)_ПЗИП'!$G:$G,Справочно!$C13,'Отчет РПЗ(ПЗ)_ПЗИП'!$K:$K,ПП!$W$14)</f>
        <v>0</v>
      </c>
      <c r="AT29" s="308">
        <f>ПП!X17</f>
        <v>0</v>
      </c>
      <c r="AU29" s="280">
        <f>SUMIFS('Отчет РПЗ(ПЗ)_ПЗИП'!$T:$T,'Отчет РПЗ(ПЗ)_ПЗИП'!$G:$G,Справочно!$C13,'Отчет РПЗ(ПЗ)_ПЗИП'!$K:$K,ПП!$W$14)</f>
        <v>0</v>
      </c>
      <c r="AV29" s="61">
        <f>ПП!Y17</f>
        <v>0</v>
      </c>
      <c r="AW29" s="281">
        <f>COUNTIFS('Отчет РПЗ(ПЗ)_ПЗИП'!$G:$G,Справочно!$C13,'Отчет РПЗ(ПЗ)_ПЗИП'!$K:$K,ПП!$Y$14)</f>
        <v>0</v>
      </c>
      <c r="AX29" s="332">
        <f>ПП!Z17</f>
        <v>0</v>
      </c>
      <c r="AY29" s="280">
        <f>SUMIFS('Отчет РПЗ(ПЗ)_ПЗИП'!$T:$T,'Отчет РПЗ(ПЗ)_ПЗИП'!$G:$G,Справочно!$C13,'Отчет РПЗ(ПЗ)_ПЗИП'!$K:$K,ПП!$Y$14)</f>
        <v>0</v>
      </c>
      <c r="AZ29" s="61">
        <f>ПП!AA17</f>
        <v>0</v>
      </c>
      <c r="BA29" s="281">
        <f>COUNTIFS('Отчет РПЗ(ПЗ)_ПЗИП'!$G:$G,Справочно!$C13,'Отчет РПЗ(ПЗ)_ПЗИП'!$K:$K,ПП!$AA$14)</f>
        <v>0</v>
      </c>
      <c r="BB29" s="308">
        <f>ПП!AB17</f>
        <v>0</v>
      </c>
      <c r="BC29" s="282">
        <f>SUMIFS('Отчет РПЗ(ПЗ)_ПЗИП'!$T:$T,'Отчет РПЗ(ПЗ)_ПЗИП'!$G:$G,Справочно!$C13,'Отчет РПЗ(ПЗ)_ПЗИП'!$K:$K,ПП!$AA$14)</f>
        <v>0</v>
      </c>
      <c r="BD29" s="347">
        <f>ПП!AC17</f>
        <v>0</v>
      </c>
      <c r="BE29" s="373">
        <f t="shared" ref="BE29:BE47" si="9">SUM(AS29,AW29,BA29)</f>
        <v>0</v>
      </c>
      <c r="BF29" s="349">
        <f t="shared" ref="BF29:BF47" si="10">SUM(AT29,AX29,BB29)</f>
        <v>0</v>
      </c>
      <c r="BG29" s="374">
        <f t="shared" ref="BG29:BG47" si="11">SUM(AU29,AY29,BC29)</f>
        <v>0</v>
      </c>
      <c r="BH29" s="322">
        <f>ПП!AE17</f>
        <v>0</v>
      </c>
      <c r="BI29" s="358">
        <f>COUNTIFS('Отчет РПЗ(ПЗ)_ПЗИП'!$G:$G,Справочно!$C13,'Отчет РПЗ(ПЗ)_ПЗИП'!$K:$K,ПП!$AE$14)</f>
        <v>0</v>
      </c>
      <c r="BJ29" s="308">
        <f>ПП!AF17</f>
        <v>0</v>
      </c>
      <c r="BK29" s="360">
        <f>SUMIFS('Отчет РПЗ(ПЗ)_ПЗИП'!$T:$T,'Отчет РПЗ(ПЗ)_ПЗИП'!$G:$G,Справочно!$C13,'Отчет РПЗ(ПЗ)_ПЗИП'!$K:$K,ПП!$AE$14)</f>
        <v>0</v>
      </c>
      <c r="BL29" s="61">
        <f>ПП!AG17</f>
        <v>0</v>
      </c>
      <c r="BM29" s="358">
        <f>COUNTIFS('Отчет РПЗ(ПЗ)_ПЗИП'!$G:$G,Справочно!$C13,'Отчет РПЗ(ПЗ)_ПЗИП'!$K:$K,ПП!$AG$14)</f>
        <v>0</v>
      </c>
      <c r="BN29" s="332">
        <f>ПП!AH17</f>
        <v>0</v>
      </c>
      <c r="BO29" s="360">
        <f>SUMIFS('Отчет РПЗ(ПЗ)_ПЗИП'!$T:$T,'Отчет РПЗ(ПЗ)_ПЗИП'!$G:$G,Справочно!$C13,'Отчет РПЗ(ПЗ)_ПЗИП'!$K:$K,ПП!$AG$14)</f>
        <v>0</v>
      </c>
      <c r="BP29" s="61">
        <f>ПП!AI17</f>
        <v>0</v>
      </c>
      <c r="BQ29" s="358">
        <f>COUNTIFS('Отчет РПЗ(ПЗ)_ПЗИП'!$G:$G,Справочно!$C13,'Отчет РПЗ(ПЗ)_ПЗИП'!$K:$K,ПП!$AI$14)</f>
        <v>0</v>
      </c>
      <c r="BR29" s="308">
        <f>ПП!AJ17</f>
        <v>0</v>
      </c>
      <c r="BS29" s="364">
        <f>SUMIFS('Отчет РПЗ(ПЗ)_ПЗИП'!$T:$T,'Отчет РПЗ(ПЗ)_ПЗИП'!$G:$G,Справочно!$C13,'Отчет РПЗ(ПЗ)_ПЗИП'!$K:$K,ПП!$AI$14)</f>
        <v>0</v>
      </c>
      <c r="BT29" s="347">
        <f>ПП!AK17</f>
        <v>0</v>
      </c>
      <c r="BU29" s="366">
        <f t="shared" ref="BU29:BU47" si="12">SUM(BI29,BM29,BQ29)</f>
        <v>0</v>
      </c>
      <c r="BV29" s="349">
        <f t="shared" ref="BV29:BV47" si="13">SUM(BJ29,BN29,BR29)</f>
        <v>0</v>
      </c>
      <c r="BW29" s="367">
        <f t="shared" ref="BW29:BW47" si="14">SUM(BK29,BO29,BS29)</f>
        <v>0</v>
      </c>
    </row>
    <row r="30" spans="2:75" ht="13.5" customHeight="1" thickBot="1" x14ac:dyDescent="0.35">
      <c r="B30" s="119" t="s">
        <v>316</v>
      </c>
      <c r="C30" s="136">
        <f>ПП!B18</f>
        <v>0</v>
      </c>
      <c r="D30" s="137">
        <f>ПП!C18</f>
        <v>0</v>
      </c>
      <c r="E30" s="84">
        <f>COUNTIF('Отчет РПЗ(ПЗ)_ПЗИП'!$G:$G,Справочно!$C14)</f>
        <v>0</v>
      </c>
      <c r="F30" s="85">
        <f t="shared" si="1"/>
        <v>0</v>
      </c>
      <c r="G30" s="198">
        <f>ПП!D18</f>
        <v>0</v>
      </c>
      <c r="H30" s="139">
        <f>ПП!E18</f>
        <v>0</v>
      </c>
      <c r="I30" s="200">
        <f>SUMIF('Отчет РПЗ(ПЗ)_ПЗИП'!$G:$G,Справочно!$C14,'Отчет РПЗ(ПЗ)_ПЗИП'!$AD:$AD)</f>
        <v>0</v>
      </c>
      <c r="J30" s="86">
        <f t="shared" si="2"/>
        <v>0</v>
      </c>
      <c r="K30" s="82"/>
      <c r="L30" s="322">
        <f>ПП!G18</f>
        <v>0</v>
      </c>
      <c r="M30" s="288">
        <f>COUNTIFS('Отчет РПЗ(ПЗ)_ПЗИП'!$G:$G,Справочно!$C14,'Отчет РПЗ(ПЗ)_ПЗИП'!$K:$K,ПП!$G$14)</f>
        <v>0</v>
      </c>
      <c r="N30" s="308">
        <f>ПП!H18</f>
        <v>0</v>
      </c>
      <c r="O30" s="287">
        <f>SUMIFS('Отчет РПЗ(ПЗ)_ПЗИП'!$T:$T,'Отчет РПЗ(ПЗ)_ПЗИП'!$G:$G,Справочно!$C14,'Отчет РПЗ(ПЗ)_ПЗИП'!$K:$K,ПП!$G$14)</f>
        <v>0</v>
      </c>
      <c r="P30" s="61">
        <f>ПП!I18</f>
        <v>0</v>
      </c>
      <c r="Q30" s="288">
        <f>COUNTIFS('Отчет РПЗ(ПЗ)_ПЗИП'!$G:$G,Справочно!$C14,'Отчет РПЗ(ПЗ)_ПЗИП'!$K:$K,ПП!$I$14)</f>
        <v>0</v>
      </c>
      <c r="R30" s="332">
        <f>ПП!J18</f>
        <v>0</v>
      </c>
      <c r="S30" s="287">
        <f>SUMIFS('Отчет РПЗ(ПЗ)_ПЗИП'!$T:$T,'Отчет РПЗ(ПЗ)_ПЗИП'!$G:$G,Справочно!$C14,'Отчет РПЗ(ПЗ)_ПЗИП'!$K:$K,ПП!$I$14)</f>
        <v>0</v>
      </c>
      <c r="T30" s="61">
        <f>ПП!K18</f>
        <v>0</v>
      </c>
      <c r="U30" s="288">
        <f>COUNTIFS('Отчет РПЗ(ПЗ)_ПЗИП'!$G:$G,Справочно!$C14,'Отчет РПЗ(ПЗ)_ПЗИП'!$K:$K,ПП!$K$14)</f>
        <v>0</v>
      </c>
      <c r="V30" s="308">
        <f>ПП!L18</f>
        <v>0</v>
      </c>
      <c r="W30" s="289">
        <f>SUMIFS('Отчет РПЗ(ПЗ)_ПЗИП'!$T:$T,'Отчет РПЗ(ПЗ)_ПЗИП'!$G:$G,Справочно!$C14,'Отчет РПЗ(ПЗ)_ПЗИП'!$K:$K,ПП!$K$14)</f>
        <v>0</v>
      </c>
      <c r="X30" s="347">
        <f>ПП!M18</f>
        <v>0</v>
      </c>
      <c r="Y30" s="348">
        <f t="shared" si="3"/>
        <v>0</v>
      </c>
      <c r="Z30" s="349">
        <f t="shared" si="4"/>
        <v>0</v>
      </c>
      <c r="AA30" s="350">
        <f t="shared" si="5"/>
        <v>0</v>
      </c>
      <c r="AB30" s="322">
        <f>ПП!O18</f>
        <v>0</v>
      </c>
      <c r="AC30" s="386">
        <f>COUNTIFS('Отчет РПЗ(ПЗ)_ПЗИП'!$G:$G,Справочно!$C14,'Отчет РПЗ(ПЗ)_ПЗИП'!$K:$K,ПП!$O$14)</f>
        <v>0</v>
      </c>
      <c r="AD30" s="308">
        <f>ПП!P18</f>
        <v>0</v>
      </c>
      <c r="AE30" s="389">
        <f>SUMIFS('Отчет РПЗ(ПЗ)_ПЗИП'!$T:$T,'Отчет РПЗ(ПЗ)_ПЗИП'!$G:$G,Справочно!$C14,'Отчет РПЗ(ПЗ)_ПЗИП'!$K:$K,ПП!$O$14)</f>
        <v>0</v>
      </c>
      <c r="AF30" s="61">
        <f>ПП!Q18</f>
        <v>0</v>
      </c>
      <c r="AG30" s="386">
        <f>COUNTIFS('Отчет РПЗ(ПЗ)_ПЗИП'!$G:$G,Справочно!$C14,'Отчет РПЗ(ПЗ)_ПЗИП'!$K:$K,ПП!$Q$14)</f>
        <v>0</v>
      </c>
      <c r="AH30" s="332">
        <f>ПП!R18</f>
        <v>0</v>
      </c>
      <c r="AI30" s="389">
        <f>SUMIFS('Отчет РПЗ(ПЗ)_ПЗИП'!$T:$T,'Отчет РПЗ(ПЗ)_ПЗИП'!$G:$G,Справочно!$C14,'Отчет РПЗ(ПЗ)_ПЗИП'!$K:$K,ПП!$Q$14)</f>
        <v>0</v>
      </c>
      <c r="AJ30" s="61">
        <f>ПП!S18</f>
        <v>0</v>
      </c>
      <c r="AK30" s="386">
        <f>COUNTIFS('Отчет РПЗ(ПЗ)_ПЗИП'!$G:$G,Справочно!$C14,'Отчет РПЗ(ПЗ)_ПЗИП'!$K:$K,ПП!$S$14)</f>
        <v>0</v>
      </c>
      <c r="AL30" s="308">
        <f>ПП!T18</f>
        <v>0</v>
      </c>
      <c r="AM30" s="392">
        <f>SUMIFS('Отчет РПЗ(ПЗ)_ПЗИП'!$T:$T,'Отчет РПЗ(ПЗ)_ПЗИП'!$G:$G,Справочно!$C14,'Отчет РПЗ(ПЗ)_ПЗИП'!$K:$K,ПП!$S$14)</f>
        <v>0</v>
      </c>
      <c r="AN30" s="347">
        <f>ПП!U18</f>
        <v>0</v>
      </c>
      <c r="AO30" s="394">
        <f t="shared" si="6"/>
        <v>0</v>
      </c>
      <c r="AP30" s="349">
        <f t="shared" si="7"/>
        <v>0</v>
      </c>
      <c r="AQ30" s="395">
        <f t="shared" si="8"/>
        <v>0</v>
      </c>
      <c r="AR30" s="322">
        <f>ПП!W18</f>
        <v>0</v>
      </c>
      <c r="AS30" s="281">
        <f>COUNTIFS('Отчет РПЗ(ПЗ)_ПЗИП'!$G:$G,Справочно!$C14,'Отчет РПЗ(ПЗ)_ПЗИП'!$K:$K,ПП!$W$14)</f>
        <v>0</v>
      </c>
      <c r="AT30" s="308">
        <f>ПП!X18</f>
        <v>0</v>
      </c>
      <c r="AU30" s="280">
        <f>SUMIFS('Отчет РПЗ(ПЗ)_ПЗИП'!$T:$T,'Отчет РПЗ(ПЗ)_ПЗИП'!$G:$G,Справочно!$C14,'Отчет РПЗ(ПЗ)_ПЗИП'!$K:$K,ПП!$W$14)</f>
        <v>0</v>
      </c>
      <c r="AV30" s="61">
        <f>ПП!Y18</f>
        <v>0</v>
      </c>
      <c r="AW30" s="281">
        <f>COUNTIFS('Отчет РПЗ(ПЗ)_ПЗИП'!$G:$G,Справочно!$C14,'Отчет РПЗ(ПЗ)_ПЗИП'!$K:$K,ПП!$Y$14)</f>
        <v>0</v>
      </c>
      <c r="AX30" s="332">
        <f>ПП!Z18</f>
        <v>0</v>
      </c>
      <c r="AY30" s="280">
        <f>SUMIFS('Отчет РПЗ(ПЗ)_ПЗИП'!$T:$T,'Отчет РПЗ(ПЗ)_ПЗИП'!$G:$G,Справочно!$C14,'Отчет РПЗ(ПЗ)_ПЗИП'!$K:$K,ПП!$Y$14)</f>
        <v>0</v>
      </c>
      <c r="AZ30" s="61">
        <f>ПП!AA18</f>
        <v>0</v>
      </c>
      <c r="BA30" s="281">
        <f>COUNTIFS('Отчет РПЗ(ПЗ)_ПЗИП'!$G:$G,Справочно!$C14,'Отчет РПЗ(ПЗ)_ПЗИП'!$K:$K,ПП!$AA$14)</f>
        <v>0</v>
      </c>
      <c r="BB30" s="308">
        <f>ПП!AB18</f>
        <v>0</v>
      </c>
      <c r="BC30" s="282">
        <f>SUMIFS('Отчет РПЗ(ПЗ)_ПЗИП'!$T:$T,'Отчет РПЗ(ПЗ)_ПЗИП'!$G:$G,Справочно!$C14,'Отчет РПЗ(ПЗ)_ПЗИП'!$K:$K,ПП!$AA$14)</f>
        <v>0</v>
      </c>
      <c r="BD30" s="347">
        <f>ПП!AC18</f>
        <v>0</v>
      </c>
      <c r="BE30" s="373">
        <f t="shared" si="9"/>
        <v>0</v>
      </c>
      <c r="BF30" s="349">
        <f t="shared" si="10"/>
        <v>0</v>
      </c>
      <c r="BG30" s="374">
        <f t="shared" si="11"/>
        <v>0</v>
      </c>
      <c r="BH30" s="322">
        <f>ПП!AE18</f>
        <v>0</v>
      </c>
      <c r="BI30" s="358">
        <f>COUNTIFS('Отчет РПЗ(ПЗ)_ПЗИП'!$G:$G,Справочно!$C14,'Отчет РПЗ(ПЗ)_ПЗИП'!$K:$K,ПП!$AE$14)</f>
        <v>0</v>
      </c>
      <c r="BJ30" s="308">
        <f>ПП!AF18</f>
        <v>0</v>
      </c>
      <c r="BK30" s="360">
        <f>SUMIFS('Отчет РПЗ(ПЗ)_ПЗИП'!$T:$T,'Отчет РПЗ(ПЗ)_ПЗИП'!$G:$G,Справочно!$C14,'Отчет РПЗ(ПЗ)_ПЗИП'!$K:$K,ПП!$AE$14)</f>
        <v>0</v>
      </c>
      <c r="BL30" s="61">
        <f>ПП!AG18</f>
        <v>0</v>
      </c>
      <c r="BM30" s="358">
        <f>COUNTIFS('Отчет РПЗ(ПЗ)_ПЗИП'!$G:$G,Справочно!$C14,'Отчет РПЗ(ПЗ)_ПЗИП'!$K:$K,ПП!$AG$14)</f>
        <v>0</v>
      </c>
      <c r="BN30" s="332">
        <f>ПП!AH18</f>
        <v>0</v>
      </c>
      <c r="BO30" s="360">
        <f>SUMIFS('Отчет РПЗ(ПЗ)_ПЗИП'!$T:$T,'Отчет РПЗ(ПЗ)_ПЗИП'!$G:$G,Справочно!$C14,'Отчет РПЗ(ПЗ)_ПЗИП'!$K:$K,ПП!$AG$14)</f>
        <v>0</v>
      </c>
      <c r="BP30" s="61">
        <f>ПП!AI18</f>
        <v>0</v>
      </c>
      <c r="BQ30" s="358">
        <f>COUNTIFS('Отчет РПЗ(ПЗ)_ПЗИП'!$G:$G,Справочно!$C14,'Отчет РПЗ(ПЗ)_ПЗИП'!$K:$K,ПП!$AI$14)</f>
        <v>0</v>
      </c>
      <c r="BR30" s="308">
        <f>ПП!AJ18</f>
        <v>0</v>
      </c>
      <c r="BS30" s="364">
        <f>SUMIFS('Отчет РПЗ(ПЗ)_ПЗИП'!$T:$T,'Отчет РПЗ(ПЗ)_ПЗИП'!$G:$G,Справочно!$C14,'Отчет РПЗ(ПЗ)_ПЗИП'!$K:$K,ПП!$AI$14)</f>
        <v>0</v>
      </c>
      <c r="BT30" s="347">
        <f>ПП!AK18</f>
        <v>0</v>
      </c>
      <c r="BU30" s="366">
        <f t="shared" si="12"/>
        <v>0</v>
      </c>
      <c r="BV30" s="349">
        <f t="shared" si="13"/>
        <v>0</v>
      </c>
      <c r="BW30" s="367">
        <f t="shared" si="14"/>
        <v>0</v>
      </c>
    </row>
    <row r="31" spans="2:75" ht="15" customHeight="1" thickBot="1" x14ac:dyDescent="0.35">
      <c r="B31" s="119" t="s">
        <v>474</v>
      </c>
      <c r="C31" s="136">
        <f>ПП!B19</f>
        <v>0</v>
      </c>
      <c r="D31" s="137">
        <f>ПП!C19</f>
        <v>0</v>
      </c>
      <c r="E31" s="84">
        <f>COUNTIF('Отчет РПЗ(ПЗ)_ПЗИП'!$G:$G,Справочно!$C15)</f>
        <v>0</v>
      </c>
      <c r="F31" s="85">
        <f t="shared" si="1"/>
        <v>0</v>
      </c>
      <c r="G31" s="198">
        <f>ПП!D19</f>
        <v>0</v>
      </c>
      <c r="H31" s="139">
        <f>ПП!E19</f>
        <v>0</v>
      </c>
      <c r="I31" s="200">
        <f>SUMIF('Отчет РПЗ(ПЗ)_ПЗИП'!$G:$G,Справочно!$C15,'Отчет РПЗ(ПЗ)_ПЗИП'!$AD:$AD)</f>
        <v>0</v>
      </c>
      <c r="J31" s="86">
        <f t="shared" si="2"/>
        <v>0</v>
      </c>
      <c r="K31" s="82"/>
      <c r="L31" s="322">
        <f>ПП!G19</f>
        <v>0</v>
      </c>
      <c r="M31" s="288">
        <f>COUNTIFS('Отчет РПЗ(ПЗ)_ПЗИП'!$G:$G,Справочно!$C15,'Отчет РПЗ(ПЗ)_ПЗИП'!$K:$K,ПП!$G$14)</f>
        <v>0</v>
      </c>
      <c r="N31" s="308">
        <f>ПП!H19</f>
        <v>0</v>
      </c>
      <c r="O31" s="287">
        <f>SUMIFS('Отчет РПЗ(ПЗ)_ПЗИП'!$T:$T,'Отчет РПЗ(ПЗ)_ПЗИП'!$G:$G,Справочно!$C15,'Отчет РПЗ(ПЗ)_ПЗИП'!$K:$K,ПП!$G$14)</f>
        <v>0</v>
      </c>
      <c r="P31" s="61">
        <f>ПП!I19</f>
        <v>0</v>
      </c>
      <c r="Q31" s="288">
        <f>COUNTIFS('Отчет РПЗ(ПЗ)_ПЗИП'!$G:$G,Справочно!$C15,'Отчет РПЗ(ПЗ)_ПЗИП'!$K:$K,ПП!$I$14)</f>
        <v>0</v>
      </c>
      <c r="R31" s="332">
        <f>ПП!J19</f>
        <v>0</v>
      </c>
      <c r="S31" s="287">
        <f>SUMIFS('Отчет РПЗ(ПЗ)_ПЗИП'!$T:$T,'Отчет РПЗ(ПЗ)_ПЗИП'!$G:$G,Справочно!$C15,'Отчет РПЗ(ПЗ)_ПЗИП'!$K:$K,ПП!$I$14)</f>
        <v>0</v>
      </c>
      <c r="T31" s="61">
        <f>ПП!K19</f>
        <v>0</v>
      </c>
      <c r="U31" s="288">
        <f>COUNTIFS('Отчет РПЗ(ПЗ)_ПЗИП'!$G:$G,Справочно!$C15,'Отчет РПЗ(ПЗ)_ПЗИП'!$K:$K,ПП!$K$14)</f>
        <v>0</v>
      </c>
      <c r="V31" s="308">
        <f>ПП!L19</f>
        <v>0</v>
      </c>
      <c r="W31" s="289">
        <f>SUMIFS('Отчет РПЗ(ПЗ)_ПЗИП'!$T:$T,'Отчет РПЗ(ПЗ)_ПЗИП'!$G:$G,Справочно!$C15,'Отчет РПЗ(ПЗ)_ПЗИП'!$K:$K,ПП!$K$14)</f>
        <v>0</v>
      </c>
      <c r="X31" s="347">
        <f>ПП!M19</f>
        <v>0</v>
      </c>
      <c r="Y31" s="348">
        <f t="shared" si="3"/>
        <v>0</v>
      </c>
      <c r="Z31" s="349">
        <f t="shared" si="4"/>
        <v>0</v>
      </c>
      <c r="AA31" s="350">
        <f t="shared" si="5"/>
        <v>0</v>
      </c>
      <c r="AB31" s="322">
        <f>ПП!O19</f>
        <v>0</v>
      </c>
      <c r="AC31" s="386">
        <f>COUNTIFS('Отчет РПЗ(ПЗ)_ПЗИП'!$G:$G,Справочно!$C15,'Отчет РПЗ(ПЗ)_ПЗИП'!$K:$K,ПП!$O$14)</f>
        <v>0</v>
      </c>
      <c r="AD31" s="308">
        <f>ПП!P19</f>
        <v>0</v>
      </c>
      <c r="AE31" s="389">
        <f>SUMIFS('Отчет РПЗ(ПЗ)_ПЗИП'!$T:$T,'Отчет РПЗ(ПЗ)_ПЗИП'!$G:$G,Справочно!$C15,'Отчет РПЗ(ПЗ)_ПЗИП'!$K:$K,ПП!$O$14)</f>
        <v>0</v>
      </c>
      <c r="AF31" s="61">
        <f>ПП!Q19</f>
        <v>0</v>
      </c>
      <c r="AG31" s="386">
        <f>COUNTIFS('Отчет РПЗ(ПЗ)_ПЗИП'!$G:$G,Справочно!$C15,'Отчет РПЗ(ПЗ)_ПЗИП'!$K:$K,ПП!$Q$14)</f>
        <v>0</v>
      </c>
      <c r="AH31" s="332">
        <f>ПП!R19</f>
        <v>0</v>
      </c>
      <c r="AI31" s="389">
        <f>SUMIFS('Отчет РПЗ(ПЗ)_ПЗИП'!$T:$T,'Отчет РПЗ(ПЗ)_ПЗИП'!$G:$G,Справочно!$C15,'Отчет РПЗ(ПЗ)_ПЗИП'!$K:$K,ПП!$Q$14)</f>
        <v>0</v>
      </c>
      <c r="AJ31" s="61">
        <f>ПП!S19</f>
        <v>0</v>
      </c>
      <c r="AK31" s="386">
        <f>COUNTIFS('Отчет РПЗ(ПЗ)_ПЗИП'!$G:$G,Справочно!$C15,'Отчет РПЗ(ПЗ)_ПЗИП'!$K:$K,ПП!$S$14)</f>
        <v>0</v>
      </c>
      <c r="AL31" s="308">
        <f>ПП!T19</f>
        <v>0</v>
      </c>
      <c r="AM31" s="392">
        <f>SUMIFS('Отчет РПЗ(ПЗ)_ПЗИП'!$T:$T,'Отчет РПЗ(ПЗ)_ПЗИП'!$G:$G,Справочно!$C15,'Отчет РПЗ(ПЗ)_ПЗИП'!$K:$K,ПП!$S$14)</f>
        <v>0</v>
      </c>
      <c r="AN31" s="347">
        <f>ПП!U19</f>
        <v>0</v>
      </c>
      <c r="AO31" s="394">
        <f t="shared" si="6"/>
        <v>0</v>
      </c>
      <c r="AP31" s="349">
        <f t="shared" si="7"/>
        <v>0</v>
      </c>
      <c r="AQ31" s="395">
        <f t="shared" si="8"/>
        <v>0</v>
      </c>
      <c r="AR31" s="322">
        <f>ПП!W19</f>
        <v>0</v>
      </c>
      <c r="AS31" s="281">
        <f>COUNTIFS('Отчет РПЗ(ПЗ)_ПЗИП'!$G:$G,Справочно!$C15,'Отчет РПЗ(ПЗ)_ПЗИП'!$K:$K,ПП!$W$14)</f>
        <v>0</v>
      </c>
      <c r="AT31" s="308">
        <f>ПП!X19</f>
        <v>0</v>
      </c>
      <c r="AU31" s="280">
        <f>SUMIFS('Отчет РПЗ(ПЗ)_ПЗИП'!$T:$T,'Отчет РПЗ(ПЗ)_ПЗИП'!$G:$G,Справочно!$C15,'Отчет РПЗ(ПЗ)_ПЗИП'!$K:$K,ПП!$W$14)</f>
        <v>0</v>
      </c>
      <c r="AV31" s="61">
        <f>ПП!Y19</f>
        <v>0</v>
      </c>
      <c r="AW31" s="281">
        <f>COUNTIFS('Отчет РПЗ(ПЗ)_ПЗИП'!$G:$G,Справочно!$C15,'Отчет РПЗ(ПЗ)_ПЗИП'!$K:$K,ПП!$Y$14)</f>
        <v>0</v>
      </c>
      <c r="AX31" s="332">
        <f>ПП!Z19</f>
        <v>0</v>
      </c>
      <c r="AY31" s="280">
        <f>SUMIFS('Отчет РПЗ(ПЗ)_ПЗИП'!$T:$T,'Отчет РПЗ(ПЗ)_ПЗИП'!$G:$G,Справочно!$C15,'Отчет РПЗ(ПЗ)_ПЗИП'!$K:$K,ПП!$Y$14)</f>
        <v>0</v>
      </c>
      <c r="AZ31" s="61">
        <f>ПП!AA19</f>
        <v>0</v>
      </c>
      <c r="BA31" s="281">
        <f>COUNTIFS('Отчет РПЗ(ПЗ)_ПЗИП'!$G:$G,Справочно!$C15,'Отчет РПЗ(ПЗ)_ПЗИП'!$K:$K,ПП!$AA$14)</f>
        <v>0</v>
      </c>
      <c r="BB31" s="308">
        <f>ПП!AB19</f>
        <v>0</v>
      </c>
      <c r="BC31" s="282">
        <f>SUMIFS('Отчет РПЗ(ПЗ)_ПЗИП'!$T:$T,'Отчет РПЗ(ПЗ)_ПЗИП'!$G:$G,Справочно!$C15,'Отчет РПЗ(ПЗ)_ПЗИП'!$K:$K,ПП!$AA$14)</f>
        <v>0</v>
      </c>
      <c r="BD31" s="347">
        <f>ПП!AC19</f>
        <v>0</v>
      </c>
      <c r="BE31" s="373">
        <f t="shared" si="9"/>
        <v>0</v>
      </c>
      <c r="BF31" s="349">
        <f t="shared" si="10"/>
        <v>0</v>
      </c>
      <c r="BG31" s="374">
        <f t="shared" si="11"/>
        <v>0</v>
      </c>
      <c r="BH31" s="322">
        <f>ПП!AE19</f>
        <v>0</v>
      </c>
      <c r="BI31" s="358">
        <f>COUNTIFS('Отчет РПЗ(ПЗ)_ПЗИП'!$G:$G,Справочно!$C15,'Отчет РПЗ(ПЗ)_ПЗИП'!$K:$K,ПП!$AE$14)</f>
        <v>0</v>
      </c>
      <c r="BJ31" s="308">
        <f>ПП!AF19</f>
        <v>0</v>
      </c>
      <c r="BK31" s="360">
        <f>SUMIFS('Отчет РПЗ(ПЗ)_ПЗИП'!$T:$T,'Отчет РПЗ(ПЗ)_ПЗИП'!$G:$G,Справочно!$C15,'Отчет РПЗ(ПЗ)_ПЗИП'!$K:$K,ПП!$AE$14)</f>
        <v>0</v>
      </c>
      <c r="BL31" s="61">
        <f>ПП!AG19</f>
        <v>0</v>
      </c>
      <c r="BM31" s="358">
        <f>COUNTIFS('Отчет РПЗ(ПЗ)_ПЗИП'!$G:$G,Справочно!$C15,'Отчет РПЗ(ПЗ)_ПЗИП'!$K:$K,ПП!$AG$14)</f>
        <v>0</v>
      </c>
      <c r="BN31" s="332">
        <f>ПП!AH19</f>
        <v>0</v>
      </c>
      <c r="BO31" s="360">
        <f>SUMIFS('Отчет РПЗ(ПЗ)_ПЗИП'!$T:$T,'Отчет РПЗ(ПЗ)_ПЗИП'!$G:$G,Справочно!$C15,'Отчет РПЗ(ПЗ)_ПЗИП'!$K:$K,ПП!$AG$14)</f>
        <v>0</v>
      </c>
      <c r="BP31" s="61">
        <f>ПП!AI19</f>
        <v>0</v>
      </c>
      <c r="BQ31" s="358">
        <f>COUNTIFS('Отчет РПЗ(ПЗ)_ПЗИП'!$G:$G,Справочно!$C15,'Отчет РПЗ(ПЗ)_ПЗИП'!$K:$K,ПП!$AI$14)</f>
        <v>0</v>
      </c>
      <c r="BR31" s="308">
        <f>ПП!AJ19</f>
        <v>0</v>
      </c>
      <c r="BS31" s="364">
        <f>SUMIFS('Отчет РПЗ(ПЗ)_ПЗИП'!$T:$T,'Отчет РПЗ(ПЗ)_ПЗИП'!$G:$G,Справочно!$C15,'Отчет РПЗ(ПЗ)_ПЗИП'!$K:$K,ПП!$AI$14)</f>
        <v>0</v>
      </c>
      <c r="BT31" s="347">
        <f>ПП!AK19</f>
        <v>0</v>
      </c>
      <c r="BU31" s="366">
        <f t="shared" si="12"/>
        <v>0</v>
      </c>
      <c r="BV31" s="349">
        <f t="shared" si="13"/>
        <v>0</v>
      </c>
      <c r="BW31" s="367">
        <f t="shared" si="14"/>
        <v>0</v>
      </c>
    </row>
    <row r="32" spans="2:75" ht="13.5" customHeight="1" thickBot="1" x14ac:dyDescent="0.35">
      <c r="B32" s="119" t="s">
        <v>318</v>
      </c>
      <c r="C32" s="136">
        <f>ПП!B20</f>
        <v>3</v>
      </c>
      <c r="D32" s="137">
        <f>ПП!C20</f>
        <v>0.05</v>
      </c>
      <c r="E32" s="84">
        <f>COUNTIF('Отчет РПЗ(ПЗ)_ПЗИП'!$G:$G,Справочно!$C16)</f>
        <v>0</v>
      </c>
      <c r="F32" s="85">
        <f t="shared" si="1"/>
        <v>0</v>
      </c>
      <c r="G32" s="198">
        <f>ПП!D20</f>
        <v>10129800</v>
      </c>
      <c r="H32" s="139">
        <f>ПП!E20</f>
        <v>0.12142028550771064</v>
      </c>
      <c r="I32" s="200">
        <f>SUMIF('Отчет РПЗ(ПЗ)_ПЗИП'!$G:$G,Справочно!$C16,'Отчет РПЗ(ПЗ)_ПЗИП'!$AD:$AD)</f>
        <v>0</v>
      </c>
      <c r="J32" s="86">
        <f t="shared" si="2"/>
        <v>0</v>
      </c>
      <c r="K32" s="82"/>
      <c r="L32" s="322">
        <f>ПП!G20</f>
        <v>1</v>
      </c>
      <c r="M32" s="288">
        <f>COUNTIFS('Отчет РПЗ(ПЗ)_ПЗИП'!$G:$G,Справочно!$C16,'Отчет РПЗ(ПЗ)_ПЗИП'!$K:$K,ПП!$G$14)</f>
        <v>0</v>
      </c>
      <c r="N32" s="308">
        <f>ПП!H20</f>
        <v>1779800</v>
      </c>
      <c r="O32" s="287">
        <f>SUMIFS('Отчет РПЗ(ПЗ)_ПЗИП'!$T:$T,'Отчет РПЗ(ПЗ)_ПЗИП'!$G:$G,Справочно!$C16,'Отчет РПЗ(ПЗ)_ПЗИП'!$K:$K,ПП!$G$14)</f>
        <v>0</v>
      </c>
      <c r="P32" s="61">
        <f>ПП!I20</f>
        <v>0</v>
      </c>
      <c r="Q32" s="288">
        <f>COUNTIFS('Отчет РПЗ(ПЗ)_ПЗИП'!$G:$G,Справочно!$C16,'Отчет РПЗ(ПЗ)_ПЗИП'!$K:$K,ПП!$I$14)</f>
        <v>0</v>
      </c>
      <c r="R32" s="332">
        <f>ПП!J20</f>
        <v>0</v>
      </c>
      <c r="S32" s="287">
        <f>SUMIFS('Отчет РПЗ(ПЗ)_ПЗИП'!$T:$T,'Отчет РПЗ(ПЗ)_ПЗИП'!$G:$G,Справочно!$C16,'Отчет РПЗ(ПЗ)_ПЗИП'!$K:$K,ПП!$I$14)</f>
        <v>0</v>
      </c>
      <c r="T32" s="61">
        <f>ПП!K20</f>
        <v>0</v>
      </c>
      <c r="U32" s="288">
        <f>COUNTIFS('Отчет РПЗ(ПЗ)_ПЗИП'!$G:$G,Справочно!$C16,'Отчет РПЗ(ПЗ)_ПЗИП'!$K:$K,ПП!$K$14)</f>
        <v>0</v>
      </c>
      <c r="V32" s="308">
        <f>ПП!L20</f>
        <v>0</v>
      </c>
      <c r="W32" s="289">
        <f>SUMIFS('Отчет РПЗ(ПЗ)_ПЗИП'!$T:$T,'Отчет РПЗ(ПЗ)_ПЗИП'!$G:$G,Справочно!$C16,'Отчет РПЗ(ПЗ)_ПЗИП'!$K:$K,ПП!$K$14)</f>
        <v>0</v>
      </c>
      <c r="X32" s="347">
        <f>ПП!M20</f>
        <v>1</v>
      </c>
      <c r="Y32" s="348">
        <f t="shared" si="3"/>
        <v>0</v>
      </c>
      <c r="Z32" s="349">
        <f t="shared" si="4"/>
        <v>1779800</v>
      </c>
      <c r="AA32" s="350">
        <f t="shared" si="5"/>
        <v>0</v>
      </c>
      <c r="AB32" s="322">
        <f>ПП!O20</f>
        <v>2</v>
      </c>
      <c r="AC32" s="386">
        <f>COUNTIFS('Отчет РПЗ(ПЗ)_ПЗИП'!$G:$G,Справочно!$C16,'Отчет РПЗ(ПЗ)_ПЗИП'!$K:$K,ПП!$O$14)</f>
        <v>0</v>
      </c>
      <c r="AD32" s="308">
        <f>ПП!P20</f>
        <v>8350000</v>
      </c>
      <c r="AE32" s="389">
        <f>SUMIFS('Отчет РПЗ(ПЗ)_ПЗИП'!$T:$T,'Отчет РПЗ(ПЗ)_ПЗИП'!$G:$G,Справочно!$C16,'Отчет РПЗ(ПЗ)_ПЗИП'!$K:$K,ПП!$O$14)</f>
        <v>0</v>
      </c>
      <c r="AF32" s="61">
        <f>ПП!Q20</f>
        <v>0</v>
      </c>
      <c r="AG32" s="386">
        <f>COUNTIFS('Отчет РПЗ(ПЗ)_ПЗИП'!$G:$G,Справочно!$C16,'Отчет РПЗ(ПЗ)_ПЗИП'!$K:$K,ПП!$Q$14)</f>
        <v>0</v>
      </c>
      <c r="AH32" s="332">
        <f>ПП!R20</f>
        <v>0</v>
      </c>
      <c r="AI32" s="389">
        <f>SUMIFS('Отчет РПЗ(ПЗ)_ПЗИП'!$T:$T,'Отчет РПЗ(ПЗ)_ПЗИП'!$G:$G,Справочно!$C16,'Отчет РПЗ(ПЗ)_ПЗИП'!$K:$K,ПП!$Q$14)</f>
        <v>0</v>
      </c>
      <c r="AJ32" s="61">
        <f>ПП!S20</f>
        <v>0</v>
      </c>
      <c r="AK32" s="386">
        <f>COUNTIFS('Отчет РПЗ(ПЗ)_ПЗИП'!$G:$G,Справочно!$C16,'Отчет РПЗ(ПЗ)_ПЗИП'!$K:$K,ПП!$S$14)</f>
        <v>0</v>
      </c>
      <c r="AL32" s="308">
        <f>ПП!T20</f>
        <v>0</v>
      </c>
      <c r="AM32" s="392">
        <f>SUMIFS('Отчет РПЗ(ПЗ)_ПЗИП'!$T:$T,'Отчет РПЗ(ПЗ)_ПЗИП'!$G:$G,Справочно!$C16,'Отчет РПЗ(ПЗ)_ПЗИП'!$K:$K,ПП!$S$14)</f>
        <v>0</v>
      </c>
      <c r="AN32" s="347">
        <f>ПП!U20</f>
        <v>2</v>
      </c>
      <c r="AO32" s="394">
        <f t="shared" si="6"/>
        <v>0</v>
      </c>
      <c r="AP32" s="349">
        <f t="shared" si="7"/>
        <v>8350000</v>
      </c>
      <c r="AQ32" s="395">
        <f t="shared" si="8"/>
        <v>0</v>
      </c>
      <c r="AR32" s="322">
        <f>ПП!W20</f>
        <v>0</v>
      </c>
      <c r="AS32" s="281">
        <f>COUNTIFS('Отчет РПЗ(ПЗ)_ПЗИП'!$G:$G,Справочно!$C16,'Отчет РПЗ(ПЗ)_ПЗИП'!$K:$K,ПП!$W$14)</f>
        <v>0</v>
      </c>
      <c r="AT32" s="308">
        <f>ПП!X20</f>
        <v>0</v>
      </c>
      <c r="AU32" s="280">
        <f>SUMIFS('Отчет РПЗ(ПЗ)_ПЗИП'!$T:$T,'Отчет РПЗ(ПЗ)_ПЗИП'!$G:$G,Справочно!$C16,'Отчет РПЗ(ПЗ)_ПЗИП'!$K:$K,ПП!$W$14)</f>
        <v>0</v>
      </c>
      <c r="AV32" s="61">
        <f>ПП!Y20</f>
        <v>0</v>
      </c>
      <c r="AW32" s="281">
        <f>COUNTIFS('Отчет РПЗ(ПЗ)_ПЗИП'!$G:$G,Справочно!$C16,'Отчет РПЗ(ПЗ)_ПЗИП'!$K:$K,ПП!$Y$14)</f>
        <v>0</v>
      </c>
      <c r="AX32" s="332">
        <f>ПП!Z20</f>
        <v>0</v>
      </c>
      <c r="AY32" s="280">
        <f>SUMIFS('Отчет РПЗ(ПЗ)_ПЗИП'!$T:$T,'Отчет РПЗ(ПЗ)_ПЗИП'!$G:$G,Справочно!$C16,'Отчет РПЗ(ПЗ)_ПЗИП'!$K:$K,ПП!$Y$14)</f>
        <v>0</v>
      </c>
      <c r="AZ32" s="61">
        <f>ПП!AA20</f>
        <v>0</v>
      </c>
      <c r="BA32" s="281">
        <f>COUNTIFS('Отчет РПЗ(ПЗ)_ПЗИП'!$G:$G,Справочно!$C16,'Отчет РПЗ(ПЗ)_ПЗИП'!$K:$K,ПП!$AA$14)</f>
        <v>0</v>
      </c>
      <c r="BB32" s="308">
        <f>ПП!AB20</f>
        <v>0</v>
      </c>
      <c r="BC32" s="282">
        <f>SUMIFS('Отчет РПЗ(ПЗ)_ПЗИП'!$T:$T,'Отчет РПЗ(ПЗ)_ПЗИП'!$G:$G,Справочно!$C16,'Отчет РПЗ(ПЗ)_ПЗИП'!$K:$K,ПП!$AA$14)</f>
        <v>0</v>
      </c>
      <c r="BD32" s="347">
        <f>ПП!AC20</f>
        <v>0</v>
      </c>
      <c r="BE32" s="373">
        <f t="shared" si="9"/>
        <v>0</v>
      </c>
      <c r="BF32" s="349">
        <f t="shared" si="10"/>
        <v>0</v>
      </c>
      <c r="BG32" s="374">
        <f t="shared" si="11"/>
        <v>0</v>
      </c>
      <c r="BH32" s="322">
        <f>ПП!AE20</f>
        <v>0</v>
      </c>
      <c r="BI32" s="358">
        <f>COUNTIFS('Отчет РПЗ(ПЗ)_ПЗИП'!$G:$G,Справочно!$C16,'Отчет РПЗ(ПЗ)_ПЗИП'!$K:$K,ПП!$AE$14)</f>
        <v>0</v>
      </c>
      <c r="BJ32" s="308">
        <f>ПП!AF20</f>
        <v>0</v>
      </c>
      <c r="BK32" s="360">
        <f>SUMIFS('Отчет РПЗ(ПЗ)_ПЗИП'!$T:$T,'Отчет РПЗ(ПЗ)_ПЗИП'!$G:$G,Справочно!$C16,'Отчет РПЗ(ПЗ)_ПЗИП'!$K:$K,ПП!$AE$14)</f>
        <v>0</v>
      </c>
      <c r="BL32" s="61">
        <f>ПП!AG20</f>
        <v>0</v>
      </c>
      <c r="BM32" s="358">
        <f>COUNTIFS('Отчет РПЗ(ПЗ)_ПЗИП'!$G:$G,Справочно!$C16,'Отчет РПЗ(ПЗ)_ПЗИП'!$K:$K,ПП!$AG$14)</f>
        <v>0</v>
      </c>
      <c r="BN32" s="332">
        <f>ПП!AH20</f>
        <v>0</v>
      </c>
      <c r="BO32" s="360">
        <f>SUMIFS('Отчет РПЗ(ПЗ)_ПЗИП'!$T:$T,'Отчет РПЗ(ПЗ)_ПЗИП'!$G:$G,Справочно!$C16,'Отчет РПЗ(ПЗ)_ПЗИП'!$K:$K,ПП!$AG$14)</f>
        <v>0</v>
      </c>
      <c r="BP32" s="61">
        <f>ПП!AI20</f>
        <v>0</v>
      </c>
      <c r="BQ32" s="358">
        <f>COUNTIFS('Отчет РПЗ(ПЗ)_ПЗИП'!$G:$G,Справочно!$C16,'Отчет РПЗ(ПЗ)_ПЗИП'!$K:$K,ПП!$AI$14)</f>
        <v>0</v>
      </c>
      <c r="BR32" s="308">
        <f>ПП!AJ20</f>
        <v>0</v>
      </c>
      <c r="BS32" s="364">
        <f>SUMIFS('Отчет РПЗ(ПЗ)_ПЗИП'!$T:$T,'Отчет РПЗ(ПЗ)_ПЗИП'!$G:$G,Справочно!$C16,'Отчет РПЗ(ПЗ)_ПЗИП'!$K:$K,ПП!$AI$14)</f>
        <v>0</v>
      </c>
      <c r="BT32" s="347">
        <f>ПП!AK20</f>
        <v>0</v>
      </c>
      <c r="BU32" s="366">
        <f t="shared" si="12"/>
        <v>0</v>
      </c>
      <c r="BV32" s="349">
        <f t="shared" si="13"/>
        <v>0</v>
      </c>
      <c r="BW32" s="367">
        <f t="shared" si="14"/>
        <v>0</v>
      </c>
    </row>
    <row r="33" spans="2:75" ht="12.75" customHeight="1" thickBot="1" x14ac:dyDescent="0.35">
      <c r="B33" s="119" t="s">
        <v>475</v>
      </c>
      <c r="C33" s="136">
        <f>ПП!B21</f>
        <v>0</v>
      </c>
      <c r="D33" s="137">
        <f>ПП!C21</f>
        <v>0</v>
      </c>
      <c r="E33" s="84">
        <f>COUNTIF('Отчет РПЗ(ПЗ)_ПЗИП'!$G:$G,Справочно!$C17)</f>
        <v>0</v>
      </c>
      <c r="F33" s="85">
        <f t="shared" si="1"/>
        <v>0</v>
      </c>
      <c r="G33" s="198">
        <f>ПП!D21</f>
        <v>0</v>
      </c>
      <c r="H33" s="139">
        <f>ПП!E21</f>
        <v>0</v>
      </c>
      <c r="I33" s="200">
        <f>SUMIF('Отчет РПЗ(ПЗ)_ПЗИП'!$G:$G,Справочно!$C17,'Отчет РПЗ(ПЗ)_ПЗИП'!$AD:$AD)</f>
        <v>0</v>
      </c>
      <c r="J33" s="86">
        <f t="shared" si="2"/>
        <v>0</v>
      </c>
      <c r="K33" s="82"/>
      <c r="L33" s="322">
        <f>ПП!G21</f>
        <v>0</v>
      </c>
      <c r="M33" s="288">
        <f>COUNTIFS('Отчет РПЗ(ПЗ)_ПЗИП'!$G:$G,Справочно!$C17,'Отчет РПЗ(ПЗ)_ПЗИП'!$K:$K,ПП!$G$14)</f>
        <v>0</v>
      </c>
      <c r="N33" s="308">
        <f>ПП!H21</f>
        <v>0</v>
      </c>
      <c r="O33" s="287">
        <f>SUMIFS('Отчет РПЗ(ПЗ)_ПЗИП'!$T:$T,'Отчет РПЗ(ПЗ)_ПЗИП'!$G:$G,Справочно!$C17,'Отчет РПЗ(ПЗ)_ПЗИП'!$K:$K,ПП!$G$14)</f>
        <v>0</v>
      </c>
      <c r="P33" s="61">
        <f>ПП!I21</f>
        <v>0</v>
      </c>
      <c r="Q33" s="288">
        <f>COUNTIFS('Отчет РПЗ(ПЗ)_ПЗИП'!$G:$G,Справочно!$C17,'Отчет РПЗ(ПЗ)_ПЗИП'!$K:$K,ПП!$I$14)</f>
        <v>0</v>
      </c>
      <c r="R33" s="332">
        <f>ПП!J21</f>
        <v>0</v>
      </c>
      <c r="S33" s="287">
        <f>SUMIFS('Отчет РПЗ(ПЗ)_ПЗИП'!$T:$T,'Отчет РПЗ(ПЗ)_ПЗИП'!$G:$G,Справочно!$C17,'Отчет РПЗ(ПЗ)_ПЗИП'!$K:$K,ПП!$I$14)</f>
        <v>0</v>
      </c>
      <c r="T33" s="61">
        <f>ПП!K21</f>
        <v>0</v>
      </c>
      <c r="U33" s="288">
        <f>COUNTIFS('Отчет РПЗ(ПЗ)_ПЗИП'!$G:$G,Справочно!$C17,'Отчет РПЗ(ПЗ)_ПЗИП'!$K:$K,ПП!$K$14)</f>
        <v>0</v>
      </c>
      <c r="V33" s="308">
        <f>ПП!L21</f>
        <v>0</v>
      </c>
      <c r="W33" s="289">
        <f>SUMIFS('Отчет РПЗ(ПЗ)_ПЗИП'!$T:$T,'Отчет РПЗ(ПЗ)_ПЗИП'!$G:$G,Справочно!$C17,'Отчет РПЗ(ПЗ)_ПЗИП'!$K:$K,ПП!$K$14)</f>
        <v>0</v>
      </c>
      <c r="X33" s="347">
        <f>ПП!M21</f>
        <v>0</v>
      </c>
      <c r="Y33" s="348">
        <f t="shared" si="3"/>
        <v>0</v>
      </c>
      <c r="Z33" s="349">
        <f t="shared" si="4"/>
        <v>0</v>
      </c>
      <c r="AA33" s="350">
        <f t="shared" si="5"/>
        <v>0</v>
      </c>
      <c r="AB33" s="322">
        <f>ПП!O21</f>
        <v>0</v>
      </c>
      <c r="AC33" s="386">
        <f>COUNTIFS('Отчет РПЗ(ПЗ)_ПЗИП'!$G:$G,Справочно!$C17,'Отчет РПЗ(ПЗ)_ПЗИП'!$K:$K,ПП!$O$14)</f>
        <v>0</v>
      </c>
      <c r="AD33" s="308">
        <f>ПП!P21</f>
        <v>0</v>
      </c>
      <c r="AE33" s="389">
        <f>SUMIFS('Отчет РПЗ(ПЗ)_ПЗИП'!$T:$T,'Отчет РПЗ(ПЗ)_ПЗИП'!$G:$G,Справочно!$C17,'Отчет РПЗ(ПЗ)_ПЗИП'!$K:$K,ПП!$O$14)</f>
        <v>0</v>
      </c>
      <c r="AF33" s="61">
        <f>ПП!Q21</f>
        <v>0</v>
      </c>
      <c r="AG33" s="386">
        <f>COUNTIFS('Отчет РПЗ(ПЗ)_ПЗИП'!$G:$G,Справочно!$C17,'Отчет РПЗ(ПЗ)_ПЗИП'!$K:$K,ПП!$Q$14)</f>
        <v>0</v>
      </c>
      <c r="AH33" s="332">
        <f>ПП!R21</f>
        <v>0</v>
      </c>
      <c r="AI33" s="389">
        <f>SUMIFS('Отчет РПЗ(ПЗ)_ПЗИП'!$T:$T,'Отчет РПЗ(ПЗ)_ПЗИП'!$G:$G,Справочно!$C17,'Отчет РПЗ(ПЗ)_ПЗИП'!$K:$K,ПП!$Q$14)</f>
        <v>0</v>
      </c>
      <c r="AJ33" s="61">
        <f>ПП!S21</f>
        <v>0</v>
      </c>
      <c r="AK33" s="386">
        <f>COUNTIFS('Отчет РПЗ(ПЗ)_ПЗИП'!$G:$G,Справочно!$C17,'Отчет РПЗ(ПЗ)_ПЗИП'!$K:$K,ПП!$S$14)</f>
        <v>0</v>
      </c>
      <c r="AL33" s="308">
        <f>ПП!T21</f>
        <v>0</v>
      </c>
      <c r="AM33" s="392">
        <f>SUMIFS('Отчет РПЗ(ПЗ)_ПЗИП'!$T:$T,'Отчет РПЗ(ПЗ)_ПЗИП'!$G:$G,Справочно!$C17,'Отчет РПЗ(ПЗ)_ПЗИП'!$K:$K,ПП!$S$14)</f>
        <v>0</v>
      </c>
      <c r="AN33" s="347">
        <f>ПП!U21</f>
        <v>0</v>
      </c>
      <c r="AO33" s="394">
        <f t="shared" si="6"/>
        <v>0</v>
      </c>
      <c r="AP33" s="349">
        <f t="shared" si="7"/>
        <v>0</v>
      </c>
      <c r="AQ33" s="395">
        <f t="shared" si="8"/>
        <v>0</v>
      </c>
      <c r="AR33" s="322">
        <f>ПП!W21</f>
        <v>0</v>
      </c>
      <c r="AS33" s="281">
        <f>COUNTIFS('Отчет РПЗ(ПЗ)_ПЗИП'!$G:$G,Справочно!$C17,'Отчет РПЗ(ПЗ)_ПЗИП'!$K:$K,ПП!$W$14)</f>
        <v>0</v>
      </c>
      <c r="AT33" s="308">
        <f>ПП!X21</f>
        <v>0</v>
      </c>
      <c r="AU33" s="280">
        <f>SUMIFS('Отчет РПЗ(ПЗ)_ПЗИП'!$T:$T,'Отчет РПЗ(ПЗ)_ПЗИП'!$G:$G,Справочно!$C17,'Отчет РПЗ(ПЗ)_ПЗИП'!$K:$K,ПП!$W$14)</f>
        <v>0</v>
      </c>
      <c r="AV33" s="61">
        <f>ПП!Y21</f>
        <v>0</v>
      </c>
      <c r="AW33" s="281">
        <f>COUNTIFS('Отчет РПЗ(ПЗ)_ПЗИП'!$G:$G,Справочно!$C17,'Отчет РПЗ(ПЗ)_ПЗИП'!$K:$K,ПП!$Y$14)</f>
        <v>0</v>
      </c>
      <c r="AX33" s="332">
        <f>ПП!Z21</f>
        <v>0</v>
      </c>
      <c r="AY33" s="280">
        <f>SUMIFS('Отчет РПЗ(ПЗ)_ПЗИП'!$T:$T,'Отчет РПЗ(ПЗ)_ПЗИП'!$G:$G,Справочно!$C17,'Отчет РПЗ(ПЗ)_ПЗИП'!$K:$K,ПП!$Y$14)</f>
        <v>0</v>
      </c>
      <c r="AZ33" s="61">
        <f>ПП!AA21</f>
        <v>0</v>
      </c>
      <c r="BA33" s="281">
        <f>COUNTIFS('Отчет РПЗ(ПЗ)_ПЗИП'!$G:$G,Справочно!$C17,'Отчет РПЗ(ПЗ)_ПЗИП'!$K:$K,ПП!$AA$14)</f>
        <v>0</v>
      </c>
      <c r="BB33" s="308">
        <f>ПП!AB21</f>
        <v>0</v>
      </c>
      <c r="BC33" s="282">
        <f>SUMIFS('Отчет РПЗ(ПЗ)_ПЗИП'!$T:$T,'Отчет РПЗ(ПЗ)_ПЗИП'!$G:$G,Справочно!$C17,'Отчет РПЗ(ПЗ)_ПЗИП'!$K:$K,ПП!$AA$14)</f>
        <v>0</v>
      </c>
      <c r="BD33" s="347">
        <f>ПП!AC21</f>
        <v>0</v>
      </c>
      <c r="BE33" s="373">
        <f t="shared" si="9"/>
        <v>0</v>
      </c>
      <c r="BF33" s="349">
        <f t="shared" si="10"/>
        <v>0</v>
      </c>
      <c r="BG33" s="374">
        <f t="shared" si="11"/>
        <v>0</v>
      </c>
      <c r="BH33" s="322">
        <f>ПП!AE21</f>
        <v>0</v>
      </c>
      <c r="BI33" s="358">
        <f>COUNTIFS('Отчет РПЗ(ПЗ)_ПЗИП'!$G:$G,Справочно!$C17,'Отчет РПЗ(ПЗ)_ПЗИП'!$K:$K,ПП!$AE$14)</f>
        <v>0</v>
      </c>
      <c r="BJ33" s="308">
        <f>ПП!AF21</f>
        <v>0</v>
      </c>
      <c r="BK33" s="360">
        <f>SUMIFS('Отчет РПЗ(ПЗ)_ПЗИП'!$T:$T,'Отчет РПЗ(ПЗ)_ПЗИП'!$G:$G,Справочно!$C17,'Отчет РПЗ(ПЗ)_ПЗИП'!$K:$K,ПП!$AE$14)</f>
        <v>0</v>
      </c>
      <c r="BL33" s="61">
        <f>ПП!AG21</f>
        <v>0</v>
      </c>
      <c r="BM33" s="358">
        <f>COUNTIFS('Отчет РПЗ(ПЗ)_ПЗИП'!$G:$G,Справочно!$C17,'Отчет РПЗ(ПЗ)_ПЗИП'!$K:$K,ПП!$AG$14)</f>
        <v>0</v>
      </c>
      <c r="BN33" s="332">
        <f>ПП!AH21</f>
        <v>0</v>
      </c>
      <c r="BO33" s="360">
        <f>SUMIFS('Отчет РПЗ(ПЗ)_ПЗИП'!$T:$T,'Отчет РПЗ(ПЗ)_ПЗИП'!$G:$G,Справочно!$C17,'Отчет РПЗ(ПЗ)_ПЗИП'!$K:$K,ПП!$AG$14)</f>
        <v>0</v>
      </c>
      <c r="BP33" s="61">
        <f>ПП!AI21</f>
        <v>0</v>
      </c>
      <c r="BQ33" s="358">
        <f>COUNTIFS('Отчет РПЗ(ПЗ)_ПЗИП'!$G:$G,Справочно!$C17,'Отчет РПЗ(ПЗ)_ПЗИП'!$K:$K,ПП!$AI$14)</f>
        <v>0</v>
      </c>
      <c r="BR33" s="308">
        <f>ПП!AJ21</f>
        <v>0</v>
      </c>
      <c r="BS33" s="364">
        <f>SUMIFS('Отчет РПЗ(ПЗ)_ПЗИП'!$T:$T,'Отчет РПЗ(ПЗ)_ПЗИП'!$G:$G,Справочно!$C17,'Отчет РПЗ(ПЗ)_ПЗИП'!$K:$K,ПП!$AI$14)</f>
        <v>0</v>
      </c>
      <c r="BT33" s="347">
        <f>ПП!AK21</f>
        <v>0</v>
      </c>
      <c r="BU33" s="366">
        <f t="shared" si="12"/>
        <v>0</v>
      </c>
      <c r="BV33" s="349">
        <f t="shared" si="13"/>
        <v>0</v>
      </c>
      <c r="BW33" s="367">
        <f t="shared" si="14"/>
        <v>0</v>
      </c>
    </row>
    <row r="34" spans="2:75" ht="14.4" thickBot="1" x14ac:dyDescent="0.35">
      <c r="B34" s="119" t="s">
        <v>320</v>
      </c>
      <c r="C34" s="136">
        <f>ПП!B22</f>
        <v>30</v>
      </c>
      <c r="D34" s="137">
        <f>ПП!C22</f>
        <v>0.5</v>
      </c>
      <c r="E34" s="84">
        <f>COUNTIF('Отчет РПЗ(ПЗ)_ПЗИП'!$G:$G,Справочно!$C18)</f>
        <v>2</v>
      </c>
      <c r="F34" s="85">
        <f t="shared" si="1"/>
        <v>0.4</v>
      </c>
      <c r="G34" s="198">
        <f>ПП!D22</f>
        <v>40350000</v>
      </c>
      <c r="H34" s="139">
        <f>ПП!E22</f>
        <v>0.48365303562124862</v>
      </c>
      <c r="I34" s="200">
        <f>SUMIF('Отчет РПЗ(ПЗ)_ПЗИП'!$G:$G,Справочно!$C18,'Отчет РПЗ(ПЗ)_ПЗИП'!$AD:$AD)</f>
        <v>612000</v>
      </c>
      <c r="J34" s="86">
        <f t="shared" si="2"/>
        <v>2.9729739182746958E-2</v>
      </c>
      <c r="K34" s="82"/>
      <c r="L34" s="322">
        <f>ПП!G22</f>
        <v>0</v>
      </c>
      <c r="M34" s="288">
        <f>COUNTIFS('Отчет РПЗ(ПЗ)_ПЗИП'!$G:$G,Справочно!$C18,'Отчет РПЗ(ПЗ)_ПЗИП'!$K:$K,ПП!$G$14)</f>
        <v>0</v>
      </c>
      <c r="N34" s="308">
        <f>ПП!H22</f>
        <v>0</v>
      </c>
      <c r="O34" s="287">
        <f>SUMIFS('Отчет РПЗ(ПЗ)_ПЗИП'!$T:$T,'Отчет РПЗ(ПЗ)_ПЗИП'!$G:$G,Справочно!$C18,'Отчет РПЗ(ПЗ)_ПЗИП'!$K:$K,ПП!$G$14)</f>
        <v>0</v>
      </c>
      <c r="P34" s="61">
        <f>ПП!I22</f>
        <v>0</v>
      </c>
      <c r="Q34" s="288">
        <f>COUNTIFS('Отчет РПЗ(ПЗ)_ПЗИП'!$G:$G,Справочно!$C18,'Отчет РПЗ(ПЗ)_ПЗИП'!$K:$K,ПП!$I$14)</f>
        <v>2</v>
      </c>
      <c r="R34" s="332">
        <f>ПП!J22</f>
        <v>0</v>
      </c>
      <c r="S34" s="287">
        <f>SUMIFS('Отчет РПЗ(ПЗ)_ПЗИП'!$T:$T,'Отчет РПЗ(ПЗ)_ПЗИП'!$G:$G,Справочно!$C18,'Отчет РПЗ(ПЗ)_ПЗИП'!$K:$K,ПП!$I$14)</f>
        <v>850000</v>
      </c>
      <c r="T34" s="61">
        <f>ПП!K22</f>
        <v>0</v>
      </c>
      <c r="U34" s="288">
        <f>COUNTIFS('Отчет РПЗ(ПЗ)_ПЗИП'!$G:$G,Справочно!$C18,'Отчет РПЗ(ПЗ)_ПЗИП'!$K:$K,ПП!$K$14)</f>
        <v>0</v>
      </c>
      <c r="V34" s="308">
        <f>ПП!L22</f>
        <v>0</v>
      </c>
      <c r="W34" s="289">
        <f>SUMIFS('Отчет РПЗ(ПЗ)_ПЗИП'!$T:$T,'Отчет РПЗ(ПЗ)_ПЗИП'!$G:$G,Справочно!$C18,'Отчет РПЗ(ПЗ)_ПЗИП'!$K:$K,ПП!$K$14)</f>
        <v>0</v>
      </c>
      <c r="X34" s="347">
        <f>ПП!M22</f>
        <v>0</v>
      </c>
      <c r="Y34" s="348">
        <f t="shared" si="3"/>
        <v>2</v>
      </c>
      <c r="Z34" s="349">
        <f t="shared" si="4"/>
        <v>0</v>
      </c>
      <c r="AA34" s="350">
        <f t="shared" si="5"/>
        <v>850000</v>
      </c>
      <c r="AB34" s="322">
        <f>ПП!O22</f>
        <v>9</v>
      </c>
      <c r="AC34" s="386">
        <f>COUNTIFS('Отчет РПЗ(ПЗ)_ПЗИП'!$G:$G,Справочно!$C18,'Отчет РПЗ(ПЗ)_ПЗИП'!$K:$K,ПП!$O$14)</f>
        <v>0</v>
      </c>
      <c r="AD34" s="308">
        <f>ПП!P22</f>
        <v>11020000</v>
      </c>
      <c r="AE34" s="389">
        <f>SUMIFS('Отчет РПЗ(ПЗ)_ПЗИП'!$T:$T,'Отчет РПЗ(ПЗ)_ПЗИП'!$G:$G,Справочно!$C18,'Отчет РПЗ(ПЗ)_ПЗИП'!$K:$K,ПП!$O$14)</f>
        <v>0</v>
      </c>
      <c r="AF34" s="61">
        <f>ПП!Q22</f>
        <v>3</v>
      </c>
      <c r="AG34" s="386">
        <f>COUNTIFS('Отчет РПЗ(ПЗ)_ПЗИП'!$G:$G,Справочно!$C18,'Отчет РПЗ(ПЗ)_ПЗИП'!$K:$K,ПП!$Q$14)</f>
        <v>0</v>
      </c>
      <c r="AH34" s="332">
        <f>ПП!R22</f>
        <v>9700000</v>
      </c>
      <c r="AI34" s="389">
        <f>SUMIFS('Отчет РПЗ(ПЗ)_ПЗИП'!$T:$T,'Отчет РПЗ(ПЗ)_ПЗИП'!$G:$G,Справочно!$C18,'Отчет РПЗ(ПЗ)_ПЗИП'!$K:$K,ПП!$Q$14)</f>
        <v>0</v>
      </c>
      <c r="AJ34" s="61">
        <f>ПП!S22</f>
        <v>0</v>
      </c>
      <c r="AK34" s="386">
        <f>COUNTIFS('Отчет РПЗ(ПЗ)_ПЗИП'!$G:$G,Справочно!$C18,'Отчет РПЗ(ПЗ)_ПЗИП'!$K:$K,ПП!$S$14)</f>
        <v>0</v>
      </c>
      <c r="AL34" s="308">
        <f>ПП!T22</f>
        <v>0</v>
      </c>
      <c r="AM34" s="392">
        <f>SUMIFS('Отчет РПЗ(ПЗ)_ПЗИП'!$T:$T,'Отчет РПЗ(ПЗ)_ПЗИП'!$G:$G,Справочно!$C18,'Отчет РПЗ(ПЗ)_ПЗИП'!$K:$K,ПП!$S$14)</f>
        <v>0</v>
      </c>
      <c r="AN34" s="347">
        <f>ПП!U22</f>
        <v>12</v>
      </c>
      <c r="AO34" s="394">
        <f t="shared" si="6"/>
        <v>0</v>
      </c>
      <c r="AP34" s="349">
        <f t="shared" si="7"/>
        <v>20720000</v>
      </c>
      <c r="AQ34" s="395">
        <f t="shared" si="8"/>
        <v>0</v>
      </c>
      <c r="AR34" s="322">
        <f>ПП!W22</f>
        <v>1</v>
      </c>
      <c r="AS34" s="281">
        <f>COUNTIFS('Отчет РПЗ(ПЗ)_ПЗИП'!$G:$G,Справочно!$C18,'Отчет РПЗ(ПЗ)_ПЗИП'!$K:$K,ПП!$W$14)</f>
        <v>0</v>
      </c>
      <c r="AT34" s="308">
        <f>ПП!X22</f>
        <v>400000</v>
      </c>
      <c r="AU34" s="280">
        <f>SUMIFS('Отчет РПЗ(ПЗ)_ПЗИП'!$T:$T,'Отчет РПЗ(ПЗ)_ПЗИП'!$G:$G,Справочно!$C18,'Отчет РПЗ(ПЗ)_ПЗИП'!$K:$K,ПП!$W$14)</f>
        <v>0</v>
      </c>
      <c r="AV34" s="61">
        <f>ПП!Y22</f>
        <v>0</v>
      </c>
      <c r="AW34" s="281">
        <f>COUNTIFS('Отчет РПЗ(ПЗ)_ПЗИП'!$G:$G,Справочно!$C18,'Отчет РПЗ(ПЗ)_ПЗИП'!$K:$K,ПП!$Y$14)</f>
        <v>0</v>
      </c>
      <c r="AX34" s="332">
        <f>ПП!Z22</f>
        <v>0</v>
      </c>
      <c r="AY34" s="280">
        <f>SUMIFS('Отчет РПЗ(ПЗ)_ПЗИП'!$T:$T,'Отчет РПЗ(ПЗ)_ПЗИП'!$G:$G,Справочно!$C18,'Отчет РПЗ(ПЗ)_ПЗИП'!$K:$K,ПП!$Y$14)</f>
        <v>0</v>
      </c>
      <c r="AZ34" s="61">
        <f>ПП!AA22</f>
        <v>0</v>
      </c>
      <c r="BA34" s="281">
        <f>COUNTIFS('Отчет РПЗ(ПЗ)_ПЗИП'!$G:$G,Справочно!$C18,'Отчет РПЗ(ПЗ)_ПЗИП'!$K:$K,ПП!$AA$14)</f>
        <v>0</v>
      </c>
      <c r="BB34" s="308">
        <f>ПП!AB22</f>
        <v>0</v>
      </c>
      <c r="BC34" s="282">
        <f>SUMIFS('Отчет РПЗ(ПЗ)_ПЗИП'!$T:$T,'Отчет РПЗ(ПЗ)_ПЗИП'!$G:$G,Справочно!$C18,'Отчет РПЗ(ПЗ)_ПЗИП'!$K:$K,ПП!$AA$14)</f>
        <v>0</v>
      </c>
      <c r="BD34" s="347">
        <f>ПП!AC22</f>
        <v>1</v>
      </c>
      <c r="BE34" s="373">
        <f t="shared" si="9"/>
        <v>0</v>
      </c>
      <c r="BF34" s="349">
        <f t="shared" si="10"/>
        <v>400000</v>
      </c>
      <c r="BG34" s="374">
        <f t="shared" si="11"/>
        <v>0</v>
      </c>
      <c r="BH34" s="322">
        <f>ПП!AE22</f>
        <v>2</v>
      </c>
      <c r="BI34" s="358">
        <f>COUNTIFS('Отчет РПЗ(ПЗ)_ПЗИП'!$G:$G,Справочно!$C18,'Отчет РПЗ(ПЗ)_ПЗИП'!$K:$K,ПП!$AE$14)</f>
        <v>0</v>
      </c>
      <c r="BJ34" s="308">
        <f>ПП!AF22</f>
        <v>670000</v>
      </c>
      <c r="BK34" s="360">
        <f>SUMIFS('Отчет РПЗ(ПЗ)_ПЗИП'!$T:$T,'Отчет РПЗ(ПЗ)_ПЗИП'!$G:$G,Справочно!$C18,'Отчет РПЗ(ПЗ)_ПЗИП'!$K:$K,ПП!$AE$14)</f>
        <v>0</v>
      </c>
      <c r="BL34" s="61">
        <f>ПП!AG22</f>
        <v>0</v>
      </c>
      <c r="BM34" s="358">
        <f>COUNTIFS('Отчет РПЗ(ПЗ)_ПЗИП'!$G:$G,Справочно!$C18,'Отчет РПЗ(ПЗ)_ПЗИП'!$K:$K,ПП!$AG$14)</f>
        <v>0</v>
      </c>
      <c r="BN34" s="332">
        <f>ПП!AH22</f>
        <v>0</v>
      </c>
      <c r="BO34" s="360">
        <f>SUMIFS('Отчет РПЗ(ПЗ)_ПЗИП'!$T:$T,'Отчет РПЗ(ПЗ)_ПЗИП'!$G:$G,Справочно!$C18,'Отчет РПЗ(ПЗ)_ПЗИП'!$K:$K,ПП!$AG$14)</f>
        <v>0</v>
      </c>
      <c r="BP34" s="61">
        <f>ПП!AI22</f>
        <v>0</v>
      </c>
      <c r="BQ34" s="358">
        <f>COUNTIFS('Отчет РПЗ(ПЗ)_ПЗИП'!$G:$G,Справочно!$C18,'Отчет РПЗ(ПЗ)_ПЗИП'!$K:$K,ПП!$AI$14)</f>
        <v>0</v>
      </c>
      <c r="BR34" s="308">
        <f>ПП!AJ22</f>
        <v>0</v>
      </c>
      <c r="BS34" s="364">
        <f>SUMIFS('Отчет РПЗ(ПЗ)_ПЗИП'!$T:$T,'Отчет РПЗ(ПЗ)_ПЗИП'!$G:$G,Справочно!$C18,'Отчет РПЗ(ПЗ)_ПЗИП'!$K:$K,ПП!$AI$14)</f>
        <v>0</v>
      </c>
      <c r="BT34" s="347">
        <f>ПП!AK22</f>
        <v>2</v>
      </c>
      <c r="BU34" s="366">
        <f t="shared" si="12"/>
        <v>0</v>
      </c>
      <c r="BV34" s="349">
        <f t="shared" si="13"/>
        <v>670000</v>
      </c>
      <c r="BW34" s="367">
        <f t="shared" si="14"/>
        <v>0</v>
      </c>
    </row>
    <row r="35" spans="2:75" ht="14.4" thickBot="1" x14ac:dyDescent="0.35">
      <c r="B35" s="119" t="s">
        <v>476</v>
      </c>
      <c r="C35" s="136">
        <f>ПП!B23</f>
        <v>0</v>
      </c>
      <c r="D35" s="137">
        <f>ПП!C23</f>
        <v>0</v>
      </c>
      <c r="E35" s="84">
        <f>COUNTIF('Отчет РПЗ(ПЗ)_ПЗИП'!$G:$G,Справочно!$C19)</f>
        <v>0</v>
      </c>
      <c r="F35" s="85">
        <f t="shared" si="1"/>
        <v>0</v>
      </c>
      <c r="G35" s="198">
        <f>ПП!D23</f>
        <v>0</v>
      </c>
      <c r="H35" s="139">
        <f>ПП!E23</f>
        <v>0</v>
      </c>
      <c r="I35" s="200">
        <f>SUMIF('Отчет РПЗ(ПЗ)_ПЗИП'!$G:$G,Справочно!$C19,'Отчет РПЗ(ПЗ)_ПЗИП'!$AD:$AD)</f>
        <v>0</v>
      </c>
      <c r="J35" s="86">
        <f t="shared" si="2"/>
        <v>0</v>
      </c>
      <c r="K35" s="82"/>
      <c r="L35" s="322">
        <f>ПП!G23</f>
        <v>0</v>
      </c>
      <c r="M35" s="288">
        <f>COUNTIFS('Отчет РПЗ(ПЗ)_ПЗИП'!$G:$G,Справочно!$C19,'Отчет РПЗ(ПЗ)_ПЗИП'!$K:$K,ПП!$G$14)</f>
        <v>0</v>
      </c>
      <c r="N35" s="308">
        <f>ПП!H23</f>
        <v>0</v>
      </c>
      <c r="O35" s="287">
        <f>SUMIFS('Отчет РПЗ(ПЗ)_ПЗИП'!$T:$T,'Отчет РПЗ(ПЗ)_ПЗИП'!$G:$G,Справочно!$C19,'Отчет РПЗ(ПЗ)_ПЗИП'!$K:$K,ПП!$G$14)</f>
        <v>0</v>
      </c>
      <c r="P35" s="61">
        <f>ПП!I23</f>
        <v>0</v>
      </c>
      <c r="Q35" s="288">
        <f>COUNTIFS('Отчет РПЗ(ПЗ)_ПЗИП'!$G:$G,Справочно!$C19,'Отчет РПЗ(ПЗ)_ПЗИП'!$K:$K,ПП!$I$14)</f>
        <v>0</v>
      </c>
      <c r="R35" s="332">
        <f>ПП!J23</f>
        <v>0</v>
      </c>
      <c r="S35" s="287">
        <f>SUMIFS('Отчет РПЗ(ПЗ)_ПЗИП'!$T:$T,'Отчет РПЗ(ПЗ)_ПЗИП'!$G:$G,Справочно!$C19,'Отчет РПЗ(ПЗ)_ПЗИП'!$K:$K,ПП!$I$14)</f>
        <v>0</v>
      </c>
      <c r="T35" s="61">
        <f>ПП!K23</f>
        <v>0</v>
      </c>
      <c r="U35" s="288">
        <f>COUNTIFS('Отчет РПЗ(ПЗ)_ПЗИП'!$G:$G,Справочно!$C19,'Отчет РПЗ(ПЗ)_ПЗИП'!$K:$K,ПП!$K$14)</f>
        <v>0</v>
      </c>
      <c r="V35" s="308">
        <f>ПП!L23</f>
        <v>0</v>
      </c>
      <c r="W35" s="289">
        <f>SUMIFS('Отчет РПЗ(ПЗ)_ПЗИП'!$T:$T,'Отчет РПЗ(ПЗ)_ПЗИП'!$G:$G,Справочно!$C19,'Отчет РПЗ(ПЗ)_ПЗИП'!$K:$K,ПП!$K$14)</f>
        <v>0</v>
      </c>
      <c r="X35" s="347">
        <f>ПП!M23</f>
        <v>0</v>
      </c>
      <c r="Y35" s="348">
        <f t="shared" si="3"/>
        <v>0</v>
      </c>
      <c r="Z35" s="349">
        <f t="shared" si="4"/>
        <v>0</v>
      </c>
      <c r="AA35" s="350">
        <f t="shared" si="5"/>
        <v>0</v>
      </c>
      <c r="AB35" s="322">
        <f>ПП!O23</f>
        <v>0</v>
      </c>
      <c r="AC35" s="386">
        <f>COUNTIFS('Отчет РПЗ(ПЗ)_ПЗИП'!$G:$G,Справочно!$C19,'Отчет РПЗ(ПЗ)_ПЗИП'!$K:$K,ПП!$O$14)</f>
        <v>0</v>
      </c>
      <c r="AD35" s="308">
        <f>ПП!P23</f>
        <v>0</v>
      </c>
      <c r="AE35" s="389">
        <f>SUMIFS('Отчет РПЗ(ПЗ)_ПЗИП'!$T:$T,'Отчет РПЗ(ПЗ)_ПЗИП'!$G:$G,Справочно!$C19,'Отчет РПЗ(ПЗ)_ПЗИП'!$K:$K,ПП!$O$14)</f>
        <v>0</v>
      </c>
      <c r="AF35" s="61">
        <f>ПП!Q23</f>
        <v>0</v>
      </c>
      <c r="AG35" s="386">
        <f>COUNTIFS('Отчет РПЗ(ПЗ)_ПЗИП'!$G:$G,Справочно!$C19,'Отчет РПЗ(ПЗ)_ПЗИП'!$K:$K,ПП!$Q$14)</f>
        <v>0</v>
      </c>
      <c r="AH35" s="332">
        <f>ПП!R23</f>
        <v>0</v>
      </c>
      <c r="AI35" s="389">
        <f>SUMIFS('Отчет РПЗ(ПЗ)_ПЗИП'!$T:$T,'Отчет РПЗ(ПЗ)_ПЗИП'!$G:$G,Справочно!$C19,'Отчет РПЗ(ПЗ)_ПЗИП'!$K:$K,ПП!$Q$14)</f>
        <v>0</v>
      </c>
      <c r="AJ35" s="61">
        <f>ПП!S23</f>
        <v>0</v>
      </c>
      <c r="AK35" s="386">
        <f>COUNTIFS('Отчет РПЗ(ПЗ)_ПЗИП'!$G:$G,Справочно!$C19,'Отчет РПЗ(ПЗ)_ПЗИП'!$K:$K,ПП!$S$14)</f>
        <v>0</v>
      </c>
      <c r="AL35" s="308">
        <f>ПП!T23</f>
        <v>0</v>
      </c>
      <c r="AM35" s="392">
        <f>SUMIFS('Отчет РПЗ(ПЗ)_ПЗИП'!$T:$T,'Отчет РПЗ(ПЗ)_ПЗИП'!$G:$G,Справочно!$C19,'Отчет РПЗ(ПЗ)_ПЗИП'!$K:$K,ПП!$S$14)</f>
        <v>0</v>
      </c>
      <c r="AN35" s="347">
        <f>ПП!U23</f>
        <v>0</v>
      </c>
      <c r="AO35" s="394">
        <f t="shared" si="6"/>
        <v>0</v>
      </c>
      <c r="AP35" s="349">
        <f t="shared" si="7"/>
        <v>0</v>
      </c>
      <c r="AQ35" s="395">
        <f t="shared" si="8"/>
        <v>0</v>
      </c>
      <c r="AR35" s="322">
        <f>ПП!W23</f>
        <v>0</v>
      </c>
      <c r="AS35" s="281">
        <f>COUNTIFS('Отчет РПЗ(ПЗ)_ПЗИП'!$G:$G,Справочно!$C19,'Отчет РПЗ(ПЗ)_ПЗИП'!$K:$K,ПП!$W$14)</f>
        <v>0</v>
      </c>
      <c r="AT35" s="308">
        <f>ПП!X23</f>
        <v>0</v>
      </c>
      <c r="AU35" s="280">
        <f>SUMIFS('Отчет РПЗ(ПЗ)_ПЗИП'!$T:$T,'Отчет РПЗ(ПЗ)_ПЗИП'!$G:$G,Справочно!$C19,'Отчет РПЗ(ПЗ)_ПЗИП'!$K:$K,ПП!$W$14)</f>
        <v>0</v>
      </c>
      <c r="AV35" s="61">
        <f>ПП!Y23</f>
        <v>0</v>
      </c>
      <c r="AW35" s="281">
        <f>COUNTIFS('Отчет РПЗ(ПЗ)_ПЗИП'!$G:$G,Справочно!$C19,'Отчет РПЗ(ПЗ)_ПЗИП'!$K:$K,ПП!$Y$14)</f>
        <v>0</v>
      </c>
      <c r="AX35" s="332">
        <f>ПП!Z23</f>
        <v>0</v>
      </c>
      <c r="AY35" s="280">
        <f>SUMIFS('Отчет РПЗ(ПЗ)_ПЗИП'!$T:$T,'Отчет РПЗ(ПЗ)_ПЗИП'!$G:$G,Справочно!$C19,'Отчет РПЗ(ПЗ)_ПЗИП'!$K:$K,ПП!$Y$14)</f>
        <v>0</v>
      </c>
      <c r="AZ35" s="61">
        <f>ПП!AA23</f>
        <v>0</v>
      </c>
      <c r="BA35" s="281">
        <f>COUNTIFS('Отчет РПЗ(ПЗ)_ПЗИП'!$G:$G,Справочно!$C19,'Отчет РПЗ(ПЗ)_ПЗИП'!$K:$K,ПП!$AA$14)</f>
        <v>0</v>
      </c>
      <c r="BB35" s="308">
        <f>ПП!AB23</f>
        <v>0</v>
      </c>
      <c r="BC35" s="282">
        <f>SUMIFS('Отчет РПЗ(ПЗ)_ПЗИП'!$T:$T,'Отчет РПЗ(ПЗ)_ПЗИП'!$G:$G,Справочно!$C19,'Отчет РПЗ(ПЗ)_ПЗИП'!$K:$K,ПП!$AA$14)</f>
        <v>0</v>
      </c>
      <c r="BD35" s="347">
        <f>ПП!AC23</f>
        <v>0</v>
      </c>
      <c r="BE35" s="373">
        <f t="shared" si="9"/>
        <v>0</v>
      </c>
      <c r="BF35" s="349">
        <f t="shared" si="10"/>
        <v>0</v>
      </c>
      <c r="BG35" s="374">
        <f t="shared" si="11"/>
        <v>0</v>
      </c>
      <c r="BH35" s="322">
        <f>ПП!AE23</f>
        <v>0</v>
      </c>
      <c r="BI35" s="358">
        <f>COUNTIFS('Отчет РПЗ(ПЗ)_ПЗИП'!$G:$G,Справочно!$C19,'Отчет РПЗ(ПЗ)_ПЗИП'!$K:$K,ПП!$AE$14)</f>
        <v>0</v>
      </c>
      <c r="BJ35" s="308">
        <f>ПП!AF23</f>
        <v>0</v>
      </c>
      <c r="BK35" s="360">
        <f>SUMIFS('Отчет РПЗ(ПЗ)_ПЗИП'!$T:$T,'Отчет РПЗ(ПЗ)_ПЗИП'!$G:$G,Справочно!$C19,'Отчет РПЗ(ПЗ)_ПЗИП'!$K:$K,ПП!$AE$14)</f>
        <v>0</v>
      </c>
      <c r="BL35" s="61">
        <f>ПП!AG23</f>
        <v>0</v>
      </c>
      <c r="BM35" s="358">
        <f>COUNTIFS('Отчет РПЗ(ПЗ)_ПЗИП'!$G:$G,Справочно!$C19,'Отчет РПЗ(ПЗ)_ПЗИП'!$K:$K,ПП!$AG$14)</f>
        <v>0</v>
      </c>
      <c r="BN35" s="332">
        <f>ПП!AH23</f>
        <v>0</v>
      </c>
      <c r="BO35" s="360">
        <f>SUMIFS('Отчет РПЗ(ПЗ)_ПЗИП'!$T:$T,'Отчет РПЗ(ПЗ)_ПЗИП'!$G:$G,Справочно!$C19,'Отчет РПЗ(ПЗ)_ПЗИП'!$K:$K,ПП!$AG$14)</f>
        <v>0</v>
      </c>
      <c r="BP35" s="61">
        <f>ПП!AI23</f>
        <v>0</v>
      </c>
      <c r="BQ35" s="358">
        <f>COUNTIFS('Отчет РПЗ(ПЗ)_ПЗИП'!$G:$G,Справочно!$C19,'Отчет РПЗ(ПЗ)_ПЗИП'!$K:$K,ПП!$AI$14)</f>
        <v>0</v>
      </c>
      <c r="BR35" s="308">
        <f>ПП!AJ23</f>
        <v>0</v>
      </c>
      <c r="BS35" s="364">
        <f>SUMIFS('Отчет РПЗ(ПЗ)_ПЗИП'!$T:$T,'Отчет РПЗ(ПЗ)_ПЗИП'!$G:$G,Справочно!$C19,'Отчет РПЗ(ПЗ)_ПЗИП'!$K:$K,ПП!$AI$14)</f>
        <v>0</v>
      </c>
      <c r="BT35" s="347">
        <f>ПП!AK23</f>
        <v>0</v>
      </c>
      <c r="BU35" s="366">
        <f t="shared" si="12"/>
        <v>0</v>
      </c>
      <c r="BV35" s="349">
        <f t="shared" si="13"/>
        <v>0</v>
      </c>
      <c r="BW35" s="367">
        <f t="shared" si="14"/>
        <v>0</v>
      </c>
    </row>
    <row r="36" spans="2:75" ht="14.4" thickBot="1" x14ac:dyDescent="0.35">
      <c r="B36" s="119" t="s">
        <v>322</v>
      </c>
      <c r="C36" s="136">
        <f>ПП!B24</f>
        <v>15</v>
      </c>
      <c r="D36" s="137">
        <f>ПП!C24</f>
        <v>0.25</v>
      </c>
      <c r="E36" s="84">
        <f>COUNTIF('Отчет РПЗ(ПЗ)_ПЗИП'!$G:$G,Справочно!$C20)</f>
        <v>0</v>
      </c>
      <c r="F36" s="85">
        <f t="shared" si="1"/>
        <v>0</v>
      </c>
      <c r="G36" s="198">
        <f>ПП!D24</f>
        <v>8110148</v>
      </c>
      <c r="H36" s="139">
        <f>ПП!E24</f>
        <v>9.7211838898081743E-2</v>
      </c>
      <c r="I36" s="200">
        <f>SUMIF('Отчет РПЗ(ПЗ)_ПЗИП'!$G:$G,Справочно!$C20,'Отчет РПЗ(ПЗ)_ПЗИП'!$AD:$AD)</f>
        <v>0</v>
      </c>
      <c r="J36" s="86">
        <f t="shared" si="2"/>
        <v>0</v>
      </c>
      <c r="K36" s="82"/>
      <c r="L36" s="322">
        <f>ПП!G24</f>
        <v>0</v>
      </c>
      <c r="M36" s="288">
        <f>COUNTIFS('Отчет РПЗ(ПЗ)_ПЗИП'!$G:$G,Справочно!$C20,'Отчет РПЗ(ПЗ)_ПЗИП'!$K:$K,ПП!$G$14)</f>
        <v>0</v>
      </c>
      <c r="N36" s="308">
        <f>ПП!H24</f>
        <v>0</v>
      </c>
      <c r="O36" s="287">
        <f>SUMIFS('Отчет РПЗ(ПЗ)_ПЗИП'!$T:$T,'Отчет РПЗ(ПЗ)_ПЗИП'!$G:$G,Справочно!$C20,'Отчет РПЗ(ПЗ)_ПЗИП'!$K:$K,ПП!$G$14)</f>
        <v>0</v>
      </c>
      <c r="P36" s="61">
        <f>ПП!I24</f>
        <v>0</v>
      </c>
      <c r="Q36" s="288">
        <f>COUNTIFS('Отчет РПЗ(ПЗ)_ПЗИП'!$G:$G,Справочно!$C20,'Отчет РПЗ(ПЗ)_ПЗИП'!$K:$K,ПП!$I$14)</f>
        <v>0</v>
      </c>
      <c r="R36" s="332">
        <f>ПП!J24</f>
        <v>0</v>
      </c>
      <c r="S36" s="287">
        <f>SUMIFS('Отчет РПЗ(ПЗ)_ПЗИП'!$T:$T,'Отчет РПЗ(ПЗ)_ПЗИП'!$G:$G,Справочно!$C20,'Отчет РПЗ(ПЗ)_ПЗИП'!$K:$K,ПП!$I$14)</f>
        <v>0</v>
      </c>
      <c r="T36" s="61">
        <f>ПП!K24</f>
        <v>0</v>
      </c>
      <c r="U36" s="288">
        <f>COUNTIFS('Отчет РПЗ(ПЗ)_ПЗИП'!$G:$G,Справочно!$C20,'Отчет РПЗ(ПЗ)_ПЗИП'!$K:$K,ПП!$K$14)</f>
        <v>0</v>
      </c>
      <c r="V36" s="308">
        <f>ПП!L24</f>
        <v>0</v>
      </c>
      <c r="W36" s="289">
        <f>SUMIFS('Отчет РПЗ(ПЗ)_ПЗИП'!$T:$T,'Отчет РПЗ(ПЗ)_ПЗИП'!$G:$G,Справочно!$C20,'Отчет РПЗ(ПЗ)_ПЗИП'!$K:$K,ПП!$K$14)</f>
        <v>0</v>
      </c>
      <c r="X36" s="347">
        <f>ПП!M24</f>
        <v>0</v>
      </c>
      <c r="Y36" s="348">
        <f t="shared" si="3"/>
        <v>0</v>
      </c>
      <c r="Z36" s="349">
        <f t="shared" si="4"/>
        <v>0</v>
      </c>
      <c r="AA36" s="350">
        <f t="shared" si="5"/>
        <v>0</v>
      </c>
      <c r="AB36" s="322">
        <f>ПП!O24</f>
        <v>2</v>
      </c>
      <c r="AC36" s="386">
        <f>COUNTIFS('Отчет РПЗ(ПЗ)_ПЗИП'!$G:$G,Справочно!$C20,'Отчет РПЗ(ПЗ)_ПЗИП'!$K:$K,ПП!$O$14)</f>
        <v>0</v>
      </c>
      <c r="AD36" s="308">
        <f>ПП!P24</f>
        <v>379200</v>
      </c>
      <c r="AE36" s="389">
        <f>SUMIFS('Отчет РПЗ(ПЗ)_ПЗИП'!$T:$T,'Отчет РПЗ(ПЗ)_ПЗИП'!$G:$G,Справочно!$C20,'Отчет РПЗ(ПЗ)_ПЗИП'!$K:$K,ПП!$O$14)</f>
        <v>0</v>
      </c>
      <c r="AF36" s="61">
        <f>ПП!Q24</f>
        <v>0</v>
      </c>
      <c r="AG36" s="386">
        <f>COUNTIFS('Отчет РПЗ(ПЗ)_ПЗИП'!$G:$G,Справочно!$C20,'Отчет РПЗ(ПЗ)_ПЗИП'!$K:$K,ПП!$Q$14)</f>
        <v>0</v>
      </c>
      <c r="AH36" s="332">
        <f>ПП!R24</f>
        <v>0</v>
      </c>
      <c r="AI36" s="389">
        <f>SUMIFS('Отчет РПЗ(ПЗ)_ПЗИП'!$T:$T,'Отчет РПЗ(ПЗ)_ПЗИП'!$G:$G,Справочно!$C20,'Отчет РПЗ(ПЗ)_ПЗИП'!$K:$K,ПП!$Q$14)</f>
        <v>0</v>
      </c>
      <c r="AJ36" s="61">
        <f>ПП!S24</f>
        <v>0</v>
      </c>
      <c r="AK36" s="386">
        <f>COUNTIFS('Отчет РПЗ(ПЗ)_ПЗИП'!$G:$G,Справочно!$C20,'Отчет РПЗ(ПЗ)_ПЗИП'!$K:$K,ПП!$S$14)</f>
        <v>0</v>
      </c>
      <c r="AL36" s="308">
        <f>ПП!T24</f>
        <v>0</v>
      </c>
      <c r="AM36" s="392">
        <f>SUMIFS('Отчет РПЗ(ПЗ)_ПЗИП'!$T:$T,'Отчет РПЗ(ПЗ)_ПЗИП'!$G:$G,Справочно!$C20,'Отчет РПЗ(ПЗ)_ПЗИП'!$K:$K,ПП!$S$14)</f>
        <v>0</v>
      </c>
      <c r="AN36" s="347">
        <f>ПП!U24</f>
        <v>2</v>
      </c>
      <c r="AO36" s="394">
        <f t="shared" si="6"/>
        <v>0</v>
      </c>
      <c r="AP36" s="349">
        <f t="shared" si="7"/>
        <v>379200</v>
      </c>
      <c r="AQ36" s="395">
        <f t="shared" si="8"/>
        <v>0</v>
      </c>
      <c r="AR36" s="322">
        <f>ПП!W24</f>
        <v>1</v>
      </c>
      <c r="AS36" s="281">
        <f>COUNTIFS('Отчет РПЗ(ПЗ)_ПЗИП'!$G:$G,Справочно!$C20,'Отчет РПЗ(ПЗ)_ПЗИП'!$K:$K,ПП!$W$14)</f>
        <v>0</v>
      </c>
      <c r="AT36" s="308">
        <f>ПП!X24</f>
        <v>245100</v>
      </c>
      <c r="AU36" s="280">
        <f>SUMIFS('Отчет РПЗ(ПЗ)_ПЗИП'!$T:$T,'Отчет РПЗ(ПЗ)_ПЗИП'!$G:$G,Справочно!$C20,'Отчет РПЗ(ПЗ)_ПЗИП'!$K:$K,ПП!$W$14)</f>
        <v>0</v>
      </c>
      <c r="AV36" s="61">
        <f>ПП!Y24</f>
        <v>1</v>
      </c>
      <c r="AW36" s="281">
        <f>COUNTIFS('Отчет РПЗ(ПЗ)_ПЗИП'!$G:$G,Справочно!$C20,'Отчет РПЗ(ПЗ)_ПЗИП'!$K:$K,ПП!$Y$14)</f>
        <v>0</v>
      </c>
      <c r="AX36" s="332">
        <f>ПП!Z24</f>
        <v>546000</v>
      </c>
      <c r="AY36" s="280">
        <f>SUMIFS('Отчет РПЗ(ПЗ)_ПЗИП'!$T:$T,'Отчет РПЗ(ПЗ)_ПЗИП'!$G:$G,Справочно!$C20,'Отчет РПЗ(ПЗ)_ПЗИП'!$K:$K,ПП!$Y$14)</f>
        <v>0</v>
      </c>
      <c r="AZ36" s="61">
        <f>ПП!AA24</f>
        <v>0</v>
      </c>
      <c r="BA36" s="281">
        <f>COUNTIFS('Отчет РПЗ(ПЗ)_ПЗИП'!$G:$G,Справочно!$C20,'Отчет РПЗ(ПЗ)_ПЗИП'!$K:$K,ПП!$AA$14)</f>
        <v>0</v>
      </c>
      <c r="BB36" s="308">
        <f>ПП!AB24</f>
        <v>0</v>
      </c>
      <c r="BC36" s="282">
        <f>SUMIFS('Отчет РПЗ(ПЗ)_ПЗИП'!$T:$T,'Отчет РПЗ(ПЗ)_ПЗИП'!$G:$G,Справочно!$C20,'Отчет РПЗ(ПЗ)_ПЗИП'!$K:$K,ПП!$AA$14)</f>
        <v>0</v>
      </c>
      <c r="BD36" s="347">
        <f>ПП!AC24</f>
        <v>2</v>
      </c>
      <c r="BE36" s="373">
        <f t="shared" si="9"/>
        <v>0</v>
      </c>
      <c r="BF36" s="349">
        <f t="shared" si="10"/>
        <v>791100</v>
      </c>
      <c r="BG36" s="374">
        <f t="shared" si="11"/>
        <v>0</v>
      </c>
      <c r="BH36" s="322">
        <f>ПП!AE24</f>
        <v>1</v>
      </c>
      <c r="BI36" s="358">
        <f>COUNTIFS('Отчет РПЗ(ПЗ)_ПЗИП'!$G:$G,Справочно!$C20,'Отчет РПЗ(ПЗ)_ПЗИП'!$K:$K,ПП!$AE$14)</f>
        <v>0</v>
      </c>
      <c r="BJ36" s="308">
        <f>ПП!AF24</f>
        <v>192600</v>
      </c>
      <c r="BK36" s="360">
        <f>SUMIFS('Отчет РПЗ(ПЗ)_ПЗИП'!$T:$T,'Отчет РПЗ(ПЗ)_ПЗИП'!$G:$G,Справочно!$C20,'Отчет РПЗ(ПЗ)_ПЗИП'!$K:$K,ПП!$AE$14)</f>
        <v>0</v>
      </c>
      <c r="BL36" s="61">
        <f>ПП!AG24</f>
        <v>0</v>
      </c>
      <c r="BM36" s="358">
        <f>COUNTIFS('Отчет РПЗ(ПЗ)_ПЗИП'!$G:$G,Справочно!$C20,'Отчет РПЗ(ПЗ)_ПЗИП'!$K:$K,ПП!$AG$14)</f>
        <v>0</v>
      </c>
      <c r="BN36" s="332">
        <f>ПП!AH24</f>
        <v>0</v>
      </c>
      <c r="BO36" s="360">
        <f>SUMIFS('Отчет РПЗ(ПЗ)_ПЗИП'!$T:$T,'Отчет РПЗ(ПЗ)_ПЗИП'!$G:$G,Справочно!$C20,'Отчет РПЗ(ПЗ)_ПЗИП'!$K:$K,ПП!$AG$14)</f>
        <v>0</v>
      </c>
      <c r="BP36" s="61">
        <f>ПП!AI24</f>
        <v>0</v>
      </c>
      <c r="BQ36" s="358">
        <f>COUNTIFS('Отчет РПЗ(ПЗ)_ПЗИП'!$G:$G,Справочно!$C20,'Отчет РПЗ(ПЗ)_ПЗИП'!$K:$K,ПП!$AI$14)</f>
        <v>0</v>
      </c>
      <c r="BR36" s="308">
        <f>ПП!AJ24</f>
        <v>0</v>
      </c>
      <c r="BS36" s="364">
        <f>SUMIFS('Отчет РПЗ(ПЗ)_ПЗИП'!$T:$T,'Отчет РПЗ(ПЗ)_ПЗИП'!$G:$G,Справочно!$C20,'Отчет РПЗ(ПЗ)_ПЗИП'!$K:$K,ПП!$AI$14)</f>
        <v>0</v>
      </c>
      <c r="BT36" s="347">
        <f>ПП!AK24</f>
        <v>1</v>
      </c>
      <c r="BU36" s="366">
        <f t="shared" si="12"/>
        <v>0</v>
      </c>
      <c r="BV36" s="349">
        <f t="shared" si="13"/>
        <v>192600</v>
      </c>
      <c r="BW36" s="367">
        <f t="shared" si="14"/>
        <v>0</v>
      </c>
    </row>
    <row r="37" spans="2:75" ht="14.4" thickBot="1" x14ac:dyDescent="0.35">
      <c r="B37" s="119" t="s">
        <v>477</v>
      </c>
      <c r="C37" s="136">
        <f>ПП!B25</f>
        <v>0</v>
      </c>
      <c r="D37" s="137">
        <f>ПП!C25</f>
        <v>0</v>
      </c>
      <c r="E37" s="84">
        <f>COUNTIF('Отчет РПЗ(ПЗ)_ПЗИП'!$G:$G,Справочно!$C21)</f>
        <v>0</v>
      </c>
      <c r="F37" s="85">
        <f t="shared" si="1"/>
        <v>0</v>
      </c>
      <c r="G37" s="198">
        <f>ПП!D25</f>
        <v>0</v>
      </c>
      <c r="H37" s="139">
        <f>ПП!E25</f>
        <v>0</v>
      </c>
      <c r="I37" s="200">
        <f>SUMIF('Отчет РПЗ(ПЗ)_ПЗИП'!$G:$G,Справочно!$C21,'Отчет РПЗ(ПЗ)_ПЗИП'!$AD:$AD)</f>
        <v>0</v>
      </c>
      <c r="J37" s="86">
        <f t="shared" si="2"/>
        <v>0</v>
      </c>
      <c r="K37" s="82"/>
      <c r="L37" s="322">
        <f>ПП!G25</f>
        <v>0</v>
      </c>
      <c r="M37" s="288">
        <f>COUNTIFS('Отчет РПЗ(ПЗ)_ПЗИП'!$G:$G,Справочно!$C21,'Отчет РПЗ(ПЗ)_ПЗИП'!$K:$K,ПП!$G$14)</f>
        <v>0</v>
      </c>
      <c r="N37" s="308">
        <f>ПП!H25</f>
        <v>0</v>
      </c>
      <c r="O37" s="287">
        <f>SUMIFS('Отчет РПЗ(ПЗ)_ПЗИП'!$T:$T,'Отчет РПЗ(ПЗ)_ПЗИП'!$G:$G,Справочно!$C21,'Отчет РПЗ(ПЗ)_ПЗИП'!$K:$K,ПП!$G$14)</f>
        <v>0</v>
      </c>
      <c r="P37" s="61">
        <f>ПП!I25</f>
        <v>0</v>
      </c>
      <c r="Q37" s="288">
        <f>COUNTIFS('Отчет РПЗ(ПЗ)_ПЗИП'!$G:$G,Справочно!$C21,'Отчет РПЗ(ПЗ)_ПЗИП'!$K:$K,ПП!$I$14)</f>
        <v>0</v>
      </c>
      <c r="R37" s="332">
        <f>ПП!J25</f>
        <v>0</v>
      </c>
      <c r="S37" s="287">
        <f>SUMIFS('Отчет РПЗ(ПЗ)_ПЗИП'!$T:$T,'Отчет РПЗ(ПЗ)_ПЗИП'!$G:$G,Справочно!$C21,'Отчет РПЗ(ПЗ)_ПЗИП'!$K:$K,ПП!$I$14)</f>
        <v>0</v>
      </c>
      <c r="T37" s="61">
        <f>ПП!K25</f>
        <v>0</v>
      </c>
      <c r="U37" s="288">
        <f>COUNTIFS('Отчет РПЗ(ПЗ)_ПЗИП'!$G:$G,Справочно!$C21,'Отчет РПЗ(ПЗ)_ПЗИП'!$K:$K,ПП!$K$14)</f>
        <v>0</v>
      </c>
      <c r="V37" s="308">
        <f>ПП!L25</f>
        <v>0</v>
      </c>
      <c r="W37" s="289">
        <f>SUMIFS('Отчет РПЗ(ПЗ)_ПЗИП'!$T:$T,'Отчет РПЗ(ПЗ)_ПЗИП'!$G:$G,Справочно!$C21,'Отчет РПЗ(ПЗ)_ПЗИП'!$K:$K,ПП!$K$14)</f>
        <v>0</v>
      </c>
      <c r="X37" s="347">
        <f>ПП!M25</f>
        <v>0</v>
      </c>
      <c r="Y37" s="348">
        <f t="shared" si="3"/>
        <v>0</v>
      </c>
      <c r="Z37" s="349">
        <f t="shared" si="4"/>
        <v>0</v>
      </c>
      <c r="AA37" s="350">
        <f t="shared" si="5"/>
        <v>0</v>
      </c>
      <c r="AB37" s="322">
        <f>ПП!O25</f>
        <v>0</v>
      </c>
      <c r="AC37" s="386">
        <f>COUNTIFS('Отчет РПЗ(ПЗ)_ПЗИП'!$G:$G,Справочно!$C21,'Отчет РПЗ(ПЗ)_ПЗИП'!$K:$K,ПП!$O$14)</f>
        <v>0</v>
      </c>
      <c r="AD37" s="308">
        <f>ПП!P25</f>
        <v>0</v>
      </c>
      <c r="AE37" s="389">
        <f>SUMIFS('Отчет РПЗ(ПЗ)_ПЗИП'!$T:$T,'Отчет РПЗ(ПЗ)_ПЗИП'!$G:$G,Справочно!$C21,'Отчет РПЗ(ПЗ)_ПЗИП'!$K:$K,ПП!$O$14)</f>
        <v>0</v>
      </c>
      <c r="AF37" s="61">
        <f>ПП!Q25</f>
        <v>0</v>
      </c>
      <c r="AG37" s="386">
        <f>COUNTIFS('Отчет РПЗ(ПЗ)_ПЗИП'!$G:$G,Справочно!$C21,'Отчет РПЗ(ПЗ)_ПЗИП'!$K:$K,ПП!$Q$14)</f>
        <v>0</v>
      </c>
      <c r="AH37" s="332">
        <f>ПП!R25</f>
        <v>0</v>
      </c>
      <c r="AI37" s="389">
        <f>SUMIFS('Отчет РПЗ(ПЗ)_ПЗИП'!$T:$T,'Отчет РПЗ(ПЗ)_ПЗИП'!$G:$G,Справочно!$C21,'Отчет РПЗ(ПЗ)_ПЗИП'!$K:$K,ПП!$Q$14)</f>
        <v>0</v>
      </c>
      <c r="AJ37" s="61">
        <f>ПП!S25</f>
        <v>0</v>
      </c>
      <c r="AK37" s="386">
        <f>COUNTIFS('Отчет РПЗ(ПЗ)_ПЗИП'!$G:$G,Справочно!$C21,'Отчет РПЗ(ПЗ)_ПЗИП'!$K:$K,ПП!$S$14)</f>
        <v>0</v>
      </c>
      <c r="AL37" s="308">
        <f>ПП!T25</f>
        <v>0</v>
      </c>
      <c r="AM37" s="392">
        <f>SUMIFS('Отчет РПЗ(ПЗ)_ПЗИП'!$T:$T,'Отчет РПЗ(ПЗ)_ПЗИП'!$G:$G,Справочно!$C21,'Отчет РПЗ(ПЗ)_ПЗИП'!$K:$K,ПП!$S$14)</f>
        <v>0</v>
      </c>
      <c r="AN37" s="347">
        <f>ПП!U25</f>
        <v>0</v>
      </c>
      <c r="AO37" s="394">
        <f t="shared" si="6"/>
        <v>0</v>
      </c>
      <c r="AP37" s="349">
        <f t="shared" si="7"/>
        <v>0</v>
      </c>
      <c r="AQ37" s="395">
        <f t="shared" si="8"/>
        <v>0</v>
      </c>
      <c r="AR37" s="322">
        <f>ПП!W25</f>
        <v>0</v>
      </c>
      <c r="AS37" s="281">
        <f>COUNTIFS('Отчет РПЗ(ПЗ)_ПЗИП'!$G:$G,Справочно!$C21,'Отчет РПЗ(ПЗ)_ПЗИП'!$K:$K,ПП!$W$14)</f>
        <v>0</v>
      </c>
      <c r="AT37" s="308">
        <f>ПП!X25</f>
        <v>0</v>
      </c>
      <c r="AU37" s="280">
        <f>SUMIFS('Отчет РПЗ(ПЗ)_ПЗИП'!$T:$T,'Отчет РПЗ(ПЗ)_ПЗИП'!$G:$G,Справочно!$C21,'Отчет РПЗ(ПЗ)_ПЗИП'!$K:$K,ПП!$W$14)</f>
        <v>0</v>
      </c>
      <c r="AV37" s="61">
        <f>ПП!Y25</f>
        <v>0</v>
      </c>
      <c r="AW37" s="281">
        <f>COUNTIFS('Отчет РПЗ(ПЗ)_ПЗИП'!$G:$G,Справочно!$C21,'Отчет РПЗ(ПЗ)_ПЗИП'!$K:$K,ПП!$Y$14)</f>
        <v>0</v>
      </c>
      <c r="AX37" s="332">
        <f>ПП!Z25</f>
        <v>0</v>
      </c>
      <c r="AY37" s="280">
        <f>SUMIFS('Отчет РПЗ(ПЗ)_ПЗИП'!$T:$T,'Отчет РПЗ(ПЗ)_ПЗИП'!$G:$G,Справочно!$C21,'Отчет РПЗ(ПЗ)_ПЗИП'!$K:$K,ПП!$Y$14)</f>
        <v>0</v>
      </c>
      <c r="AZ37" s="61">
        <f>ПП!AA25</f>
        <v>0</v>
      </c>
      <c r="BA37" s="281">
        <f>COUNTIFS('Отчет РПЗ(ПЗ)_ПЗИП'!$G:$G,Справочно!$C21,'Отчет РПЗ(ПЗ)_ПЗИП'!$K:$K,ПП!$AA$14)</f>
        <v>0</v>
      </c>
      <c r="BB37" s="308">
        <f>ПП!AB25</f>
        <v>0</v>
      </c>
      <c r="BC37" s="282">
        <f>SUMIFS('Отчет РПЗ(ПЗ)_ПЗИП'!$T:$T,'Отчет РПЗ(ПЗ)_ПЗИП'!$G:$G,Справочно!$C21,'Отчет РПЗ(ПЗ)_ПЗИП'!$K:$K,ПП!$AA$14)</f>
        <v>0</v>
      </c>
      <c r="BD37" s="347">
        <f>ПП!AC25</f>
        <v>0</v>
      </c>
      <c r="BE37" s="373">
        <f t="shared" si="9"/>
        <v>0</v>
      </c>
      <c r="BF37" s="349">
        <f t="shared" si="10"/>
        <v>0</v>
      </c>
      <c r="BG37" s="374">
        <f t="shared" si="11"/>
        <v>0</v>
      </c>
      <c r="BH37" s="322">
        <f>ПП!AE25</f>
        <v>0</v>
      </c>
      <c r="BI37" s="358">
        <f>COUNTIFS('Отчет РПЗ(ПЗ)_ПЗИП'!$G:$G,Справочно!$C21,'Отчет РПЗ(ПЗ)_ПЗИП'!$K:$K,ПП!$AE$14)</f>
        <v>0</v>
      </c>
      <c r="BJ37" s="308">
        <f>ПП!AF25</f>
        <v>0</v>
      </c>
      <c r="BK37" s="360">
        <f>SUMIFS('Отчет РПЗ(ПЗ)_ПЗИП'!$T:$T,'Отчет РПЗ(ПЗ)_ПЗИП'!$G:$G,Справочно!$C21,'Отчет РПЗ(ПЗ)_ПЗИП'!$K:$K,ПП!$AE$14)</f>
        <v>0</v>
      </c>
      <c r="BL37" s="61">
        <f>ПП!AG25</f>
        <v>0</v>
      </c>
      <c r="BM37" s="358">
        <f>COUNTIFS('Отчет РПЗ(ПЗ)_ПЗИП'!$G:$G,Справочно!$C21,'Отчет РПЗ(ПЗ)_ПЗИП'!$K:$K,ПП!$AG$14)</f>
        <v>0</v>
      </c>
      <c r="BN37" s="332">
        <f>ПП!AH25</f>
        <v>0</v>
      </c>
      <c r="BO37" s="360">
        <f>SUMIFS('Отчет РПЗ(ПЗ)_ПЗИП'!$T:$T,'Отчет РПЗ(ПЗ)_ПЗИП'!$G:$G,Справочно!$C21,'Отчет РПЗ(ПЗ)_ПЗИП'!$K:$K,ПП!$AG$14)</f>
        <v>0</v>
      </c>
      <c r="BP37" s="61">
        <f>ПП!AI25</f>
        <v>0</v>
      </c>
      <c r="BQ37" s="358">
        <f>COUNTIFS('Отчет РПЗ(ПЗ)_ПЗИП'!$G:$G,Справочно!$C21,'Отчет РПЗ(ПЗ)_ПЗИП'!$K:$K,ПП!$AI$14)</f>
        <v>0</v>
      </c>
      <c r="BR37" s="308">
        <f>ПП!AJ25</f>
        <v>0</v>
      </c>
      <c r="BS37" s="364">
        <f>SUMIFS('Отчет РПЗ(ПЗ)_ПЗИП'!$T:$T,'Отчет РПЗ(ПЗ)_ПЗИП'!$G:$G,Справочно!$C21,'Отчет РПЗ(ПЗ)_ПЗИП'!$K:$K,ПП!$AI$14)</f>
        <v>0</v>
      </c>
      <c r="BT37" s="347">
        <f>ПП!AK25</f>
        <v>0</v>
      </c>
      <c r="BU37" s="366">
        <f t="shared" si="12"/>
        <v>0</v>
      </c>
      <c r="BV37" s="349">
        <f t="shared" si="13"/>
        <v>0</v>
      </c>
      <c r="BW37" s="367">
        <f t="shared" si="14"/>
        <v>0</v>
      </c>
    </row>
    <row r="38" spans="2:75" ht="14.4" thickBot="1" x14ac:dyDescent="0.35">
      <c r="B38" s="119" t="s">
        <v>381</v>
      </c>
      <c r="C38" s="136">
        <f>ПП!B26</f>
        <v>0</v>
      </c>
      <c r="D38" s="137">
        <f>ПП!C26</f>
        <v>0</v>
      </c>
      <c r="E38" s="84">
        <f>COUNTIF('Отчет РПЗ(ПЗ)_ПЗИП'!$G:$G,Справочно!$C22)</f>
        <v>0</v>
      </c>
      <c r="F38" s="85">
        <f t="shared" si="1"/>
        <v>0</v>
      </c>
      <c r="G38" s="198">
        <f>ПП!D26</f>
        <v>0</v>
      </c>
      <c r="H38" s="139">
        <f>ПП!E26</f>
        <v>0</v>
      </c>
      <c r="I38" s="200">
        <f>SUMIF('Отчет РПЗ(ПЗ)_ПЗИП'!$G:$G,Справочно!$C22,'Отчет РПЗ(ПЗ)_ПЗИП'!$AD:$AD)</f>
        <v>0</v>
      </c>
      <c r="J38" s="86">
        <f t="shared" si="2"/>
        <v>0</v>
      </c>
      <c r="K38" s="82"/>
      <c r="L38" s="322">
        <f>ПП!G26</f>
        <v>0</v>
      </c>
      <c r="M38" s="288">
        <f>COUNTIFS('Отчет РПЗ(ПЗ)_ПЗИП'!$G:$G,Справочно!$C22,'Отчет РПЗ(ПЗ)_ПЗИП'!$K:$K,ПП!$G$14)</f>
        <v>0</v>
      </c>
      <c r="N38" s="308">
        <f>ПП!H26</f>
        <v>0</v>
      </c>
      <c r="O38" s="287">
        <f>SUMIFS('Отчет РПЗ(ПЗ)_ПЗИП'!$T:$T,'Отчет РПЗ(ПЗ)_ПЗИП'!$G:$G,Справочно!$C22,'Отчет РПЗ(ПЗ)_ПЗИП'!$K:$K,ПП!$G$14)</f>
        <v>0</v>
      </c>
      <c r="P38" s="61">
        <f>ПП!I26</f>
        <v>0</v>
      </c>
      <c r="Q38" s="288">
        <f>COUNTIFS('Отчет РПЗ(ПЗ)_ПЗИП'!$G:$G,Справочно!$C22,'Отчет РПЗ(ПЗ)_ПЗИП'!$K:$K,ПП!$I$14)</f>
        <v>0</v>
      </c>
      <c r="R38" s="332">
        <f>ПП!J26</f>
        <v>0</v>
      </c>
      <c r="S38" s="287">
        <f>SUMIFS('Отчет РПЗ(ПЗ)_ПЗИП'!$T:$T,'Отчет РПЗ(ПЗ)_ПЗИП'!$G:$G,Справочно!$C22,'Отчет РПЗ(ПЗ)_ПЗИП'!$K:$K,ПП!$I$14)</f>
        <v>0</v>
      </c>
      <c r="T38" s="61">
        <f>ПП!K26</f>
        <v>0</v>
      </c>
      <c r="U38" s="288">
        <f>COUNTIFS('Отчет РПЗ(ПЗ)_ПЗИП'!$G:$G,Справочно!$C22,'Отчет РПЗ(ПЗ)_ПЗИП'!$K:$K,ПП!$K$14)</f>
        <v>0</v>
      </c>
      <c r="V38" s="308">
        <f>ПП!L26</f>
        <v>0</v>
      </c>
      <c r="W38" s="289">
        <f>SUMIFS('Отчет РПЗ(ПЗ)_ПЗИП'!$T:$T,'Отчет РПЗ(ПЗ)_ПЗИП'!$G:$G,Справочно!$C22,'Отчет РПЗ(ПЗ)_ПЗИП'!$K:$K,ПП!$K$14)</f>
        <v>0</v>
      </c>
      <c r="X38" s="347">
        <f>ПП!M26</f>
        <v>0</v>
      </c>
      <c r="Y38" s="348">
        <f t="shared" si="3"/>
        <v>0</v>
      </c>
      <c r="Z38" s="349">
        <f t="shared" si="4"/>
        <v>0</v>
      </c>
      <c r="AA38" s="350">
        <f t="shared" si="5"/>
        <v>0</v>
      </c>
      <c r="AB38" s="322">
        <f>ПП!O26</f>
        <v>0</v>
      </c>
      <c r="AC38" s="386">
        <f>COUNTIFS('Отчет РПЗ(ПЗ)_ПЗИП'!$G:$G,Справочно!$C22,'Отчет РПЗ(ПЗ)_ПЗИП'!$K:$K,ПП!$O$14)</f>
        <v>0</v>
      </c>
      <c r="AD38" s="308">
        <f>ПП!P26</f>
        <v>0</v>
      </c>
      <c r="AE38" s="389">
        <f>SUMIFS('Отчет РПЗ(ПЗ)_ПЗИП'!$T:$T,'Отчет РПЗ(ПЗ)_ПЗИП'!$G:$G,Справочно!$C22,'Отчет РПЗ(ПЗ)_ПЗИП'!$K:$K,ПП!$O$14)</f>
        <v>0</v>
      </c>
      <c r="AF38" s="61">
        <f>ПП!Q26</f>
        <v>0</v>
      </c>
      <c r="AG38" s="386">
        <f>COUNTIFS('Отчет РПЗ(ПЗ)_ПЗИП'!$G:$G,Справочно!$C22,'Отчет РПЗ(ПЗ)_ПЗИП'!$K:$K,ПП!$Q$14)</f>
        <v>0</v>
      </c>
      <c r="AH38" s="332">
        <f>ПП!R26</f>
        <v>0</v>
      </c>
      <c r="AI38" s="389">
        <f>SUMIFS('Отчет РПЗ(ПЗ)_ПЗИП'!$T:$T,'Отчет РПЗ(ПЗ)_ПЗИП'!$G:$G,Справочно!$C22,'Отчет РПЗ(ПЗ)_ПЗИП'!$K:$K,ПП!$Q$14)</f>
        <v>0</v>
      </c>
      <c r="AJ38" s="61">
        <f>ПП!S26</f>
        <v>0</v>
      </c>
      <c r="AK38" s="386">
        <f>COUNTIFS('Отчет РПЗ(ПЗ)_ПЗИП'!$G:$G,Справочно!$C22,'Отчет РПЗ(ПЗ)_ПЗИП'!$K:$K,ПП!$S$14)</f>
        <v>0</v>
      </c>
      <c r="AL38" s="308">
        <f>ПП!T26</f>
        <v>0</v>
      </c>
      <c r="AM38" s="392">
        <f>SUMIFS('Отчет РПЗ(ПЗ)_ПЗИП'!$T:$T,'Отчет РПЗ(ПЗ)_ПЗИП'!$G:$G,Справочно!$C22,'Отчет РПЗ(ПЗ)_ПЗИП'!$K:$K,ПП!$S$14)</f>
        <v>0</v>
      </c>
      <c r="AN38" s="347">
        <f>ПП!U26</f>
        <v>0</v>
      </c>
      <c r="AO38" s="394">
        <f t="shared" si="6"/>
        <v>0</v>
      </c>
      <c r="AP38" s="349">
        <f t="shared" si="7"/>
        <v>0</v>
      </c>
      <c r="AQ38" s="395">
        <f t="shared" si="8"/>
        <v>0</v>
      </c>
      <c r="AR38" s="322">
        <f>ПП!W26</f>
        <v>0</v>
      </c>
      <c r="AS38" s="281">
        <f>COUNTIFS('Отчет РПЗ(ПЗ)_ПЗИП'!$G:$G,Справочно!$C22,'Отчет РПЗ(ПЗ)_ПЗИП'!$K:$K,ПП!$W$14)</f>
        <v>0</v>
      </c>
      <c r="AT38" s="308">
        <f>ПП!X26</f>
        <v>0</v>
      </c>
      <c r="AU38" s="280">
        <f>SUMIFS('Отчет РПЗ(ПЗ)_ПЗИП'!$T:$T,'Отчет РПЗ(ПЗ)_ПЗИП'!$G:$G,Справочно!$C22,'Отчет РПЗ(ПЗ)_ПЗИП'!$K:$K,ПП!$W$14)</f>
        <v>0</v>
      </c>
      <c r="AV38" s="61">
        <f>ПП!Y26</f>
        <v>0</v>
      </c>
      <c r="AW38" s="281">
        <f>COUNTIFS('Отчет РПЗ(ПЗ)_ПЗИП'!$G:$G,Справочно!$C22,'Отчет РПЗ(ПЗ)_ПЗИП'!$K:$K,ПП!$Y$14)</f>
        <v>0</v>
      </c>
      <c r="AX38" s="332">
        <f>ПП!Z26</f>
        <v>0</v>
      </c>
      <c r="AY38" s="280">
        <f>SUMIFS('Отчет РПЗ(ПЗ)_ПЗИП'!$T:$T,'Отчет РПЗ(ПЗ)_ПЗИП'!$G:$G,Справочно!$C22,'Отчет РПЗ(ПЗ)_ПЗИП'!$K:$K,ПП!$Y$14)</f>
        <v>0</v>
      </c>
      <c r="AZ38" s="61">
        <f>ПП!AA26</f>
        <v>0</v>
      </c>
      <c r="BA38" s="281">
        <f>COUNTIFS('Отчет РПЗ(ПЗ)_ПЗИП'!$G:$G,Справочно!$C22,'Отчет РПЗ(ПЗ)_ПЗИП'!$K:$K,ПП!$AA$14)</f>
        <v>0</v>
      </c>
      <c r="BB38" s="308">
        <f>ПП!AB26</f>
        <v>0</v>
      </c>
      <c r="BC38" s="282">
        <f>SUMIFS('Отчет РПЗ(ПЗ)_ПЗИП'!$T:$T,'Отчет РПЗ(ПЗ)_ПЗИП'!$G:$G,Справочно!$C22,'Отчет РПЗ(ПЗ)_ПЗИП'!$K:$K,ПП!$AA$14)</f>
        <v>0</v>
      </c>
      <c r="BD38" s="347">
        <f>ПП!AC26</f>
        <v>0</v>
      </c>
      <c r="BE38" s="373">
        <f t="shared" si="9"/>
        <v>0</v>
      </c>
      <c r="BF38" s="349">
        <f t="shared" si="10"/>
        <v>0</v>
      </c>
      <c r="BG38" s="374">
        <f t="shared" si="11"/>
        <v>0</v>
      </c>
      <c r="BH38" s="322">
        <f>ПП!AE26</f>
        <v>0</v>
      </c>
      <c r="BI38" s="358">
        <f>COUNTIFS('Отчет РПЗ(ПЗ)_ПЗИП'!$G:$G,Справочно!$C22,'Отчет РПЗ(ПЗ)_ПЗИП'!$K:$K,ПП!$AE$14)</f>
        <v>0</v>
      </c>
      <c r="BJ38" s="308">
        <f>ПП!AF26</f>
        <v>0</v>
      </c>
      <c r="BK38" s="360">
        <f>SUMIFS('Отчет РПЗ(ПЗ)_ПЗИП'!$T:$T,'Отчет РПЗ(ПЗ)_ПЗИП'!$G:$G,Справочно!$C22,'Отчет РПЗ(ПЗ)_ПЗИП'!$K:$K,ПП!$AE$14)</f>
        <v>0</v>
      </c>
      <c r="BL38" s="61">
        <f>ПП!AG26</f>
        <v>0</v>
      </c>
      <c r="BM38" s="358">
        <f>COUNTIFS('Отчет РПЗ(ПЗ)_ПЗИП'!$G:$G,Справочно!$C22,'Отчет РПЗ(ПЗ)_ПЗИП'!$K:$K,ПП!$AG$14)</f>
        <v>0</v>
      </c>
      <c r="BN38" s="332">
        <f>ПП!AH26</f>
        <v>0</v>
      </c>
      <c r="BO38" s="360">
        <f>SUMIFS('Отчет РПЗ(ПЗ)_ПЗИП'!$T:$T,'Отчет РПЗ(ПЗ)_ПЗИП'!$G:$G,Справочно!$C22,'Отчет РПЗ(ПЗ)_ПЗИП'!$K:$K,ПП!$AG$14)</f>
        <v>0</v>
      </c>
      <c r="BP38" s="61">
        <f>ПП!AI26</f>
        <v>0</v>
      </c>
      <c r="BQ38" s="358">
        <f>COUNTIFS('Отчет РПЗ(ПЗ)_ПЗИП'!$G:$G,Справочно!$C22,'Отчет РПЗ(ПЗ)_ПЗИП'!$K:$K,ПП!$AI$14)</f>
        <v>0</v>
      </c>
      <c r="BR38" s="308">
        <f>ПП!AJ26</f>
        <v>0</v>
      </c>
      <c r="BS38" s="364">
        <f>SUMIFS('Отчет РПЗ(ПЗ)_ПЗИП'!$T:$T,'Отчет РПЗ(ПЗ)_ПЗИП'!$G:$G,Справочно!$C22,'Отчет РПЗ(ПЗ)_ПЗИП'!$K:$K,ПП!$AI$14)</f>
        <v>0</v>
      </c>
      <c r="BT38" s="347">
        <f>ПП!AK26</f>
        <v>0</v>
      </c>
      <c r="BU38" s="366">
        <f t="shared" si="12"/>
        <v>0</v>
      </c>
      <c r="BV38" s="349">
        <f t="shared" si="13"/>
        <v>0</v>
      </c>
      <c r="BW38" s="367">
        <f t="shared" si="14"/>
        <v>0</v>
      </c>
    </row>
    <row r="39" spans="2:75" ht="14.4" thickBot="1" x14ac:dyDescent="0.35">
      <c r="B39" s="119" t="s">
        <v>478</v>
      </c>
      <c r="C39" s="136">
        <f>ПП!B27</f>
        <v>0</v>
      </c>
      <c r="D39" s="137">
        <f>ПП!C27</f>
        <v>0</v>
      </c>
      <c r="E39" s="84">
        <f>COUNTIF('Отчет РПЗ(ПЗ)_ПЗИП'!$G:$G,Справочно!$C23)</f>
        <v>0</v>
      </c>
      <c r="F39" s="85">
        <f t="shared" si="1"/>
        <v>0</v>
      </c>
      <c r="G39" s="198">
        <f>ПП!D27</f>
        <v>0</v>
      </c>
      <c r="H39" s="139">
        <f>ПП!E27</f>
        <v>0</v>
      </c>
      <c r="I39" s="200">
        <f>SUMIF('Отчет РПЗ(ПЗ)_ПЗИП'!$G:$G,Справочно!$C23,'Отчет РПЗ(ПЗ)_ПЗИП'!$AD:$AD)</f>
        <v>0</v>
      </c>
      <c r="J39" s="86">
        <f t="shared" si="2"/>
        <v>0</v>
      </c>
      <c r="K39" s="82"/>
      <c r="L39" s="322">
        <f>ПП!G27</f>
        <v>0</v>
      </c>
      <c r="M39" s="288">
        <f>COUNTIFS('Отчет РПЗ(ПЗ)_ПЗИП'!$G:$G,Справочно!$C23,'Отчет РПЗ(ПЗ)_ПЗИП'!$K:$K,ПП!$G$14)</f>
        <v>0</v>
      </c>
      <c r="N39" s="308">
        <f>ПП!H27</f>
        <v>0</v>
      </c>
      <c r="O39" s="287">
        <f>SUMIFS('Отчет РПЗ(ПЗ)_ПЗИП'!$T:$T,'Отчет РПЗ(ПЗ)_ПЗИП'!$G:$G,Справочно!$C23,'Отчет РПЗ(ПЗ)_ПЗИП'!$K:$K,ПП!$G$14)</f>
        <v>0</v>
      </c>
      <c r="P39" s="61">
        <f>ПП!I27</f>
        <v>0</v>
      </c>
      <c r="Q39" s="288">
        <f>COUNTIFS('Отчет РПЗ(ПЗ)_ПЗИП'!$G:$G,Справочно!$C23,'Отчет РПЗ(ПЗ)_ПЗИП'!$K:$K,ПП!$I$14)</f>
        <v>0</v>
      </c>
      <c r="R39" s="332">
        <f>ПП!J27</f>
        <v>0</v>
      </c>
      <c r="S39" s="287">
        <f>SUMIFS('Отчет РПЗ(ПЗ)_ПЗИП'!$T:$T,'Отчет РПЗ(ПЗ)_ПЗИП'!$G:$G,Справочно!$C23,'Отчет РПЗ(ПЗ)_ПЗИП'!$K:$K,ПП!$I$14)</f>
        <v>0</v>
      </c>
      <c r="T39" s="61">
        <f>ПП!K27</f>
        <v>0</v>
      </c>
      <c r="U39" s="288">
        <f>COUNTIFS('Отчет РПЗ(ПЗ)_ПЗИП'!$G:$G,Справочно!$C23,'Отчет РПЗ(ПЗ)_ПЗИП'!$K:$K,ПП!$K$14)</f>
        <v>0</v>
      </c>
      <c r="V39" s="308">
        <f>ПП!L27</f>
        <v>0</v>
      </c>
      <c r="W39" s="289">
        <f>SUMIFS('Отчет РПЗ(ПЗ)_ПЗИП'!$T:$T,'Отчет РПЗ(ПЗ)_ПЗИП'!$G:$G,Справочно!$C23,'Отчет РПЗ(ПЗ)_ПЗИП'!$K:$K,ПП!$K$14)</f>
        <v>0</v>
      </c>
      <c r="X39" s="347">
        <f>ПП!M27</f>
        <v>0</v>
      </c>
      <c r="Y39" s="348">
        <f t="shared" si="3"/>
        <v>0</v>
      </c>
      <c r="Z39" s="349">
        <f t="shared" si="4"/>
        <v>0</v>
      </c>
      <c r="AA39" s="350">
        <f t="shared" si="5"/>
        <v>0</v>
      </c>
      <c r="AB39" s="322">
        <f>ПП!O27</f>
        <v>0</v>
      </c>
      <c r="AC39" s="386">
        <f>COUNTIFS('Отчет РПЗ(ПЗ)_ПЗИП'!$G:$G,Справочно!$C23,'Отчет РПЗ(ПЗ)_ПЗИП'!$K:$K,ПП!$O$14)</f>
        <v>0</v>
      </c>
      <c r="AD39" s="308">
        <f>ПП!P27</f>
        <v>0</v>
      </c>
      <c r="AE39" s="389">
        <f>SUMIFS('Отчет РПЗ(ПЗ)_ПЗИП'!$T:$T,'Отчет РПЗ(ПЗ)_ПЗИП'!$G:$G,Справочно!$C23,'Отчет РПЗ(ПЗ)_ПЗИП'!$K:$K,ПП!$O$14)</f>
        <v>0</v>
      </c>
      <c r="AF39" s="61">
        <f>ПП!Q27</f>
        <v>0</v>
      </c>
      <c r="AG39" s="386">
        <f>COUNTIFS('Отчет РПЗ(ПЗ)_ПЗИП'!$G:$G,Справочно!$C23,'Отчет РПЗ(ПЗ)_ПЗИП'!$K:$K,ПП!$Q$14)</f>
        <v>0</v>
      </c>
      <c r="AH39" s="332">
        <f>ПП!R27</f>
        <v>0</v>
      </c>
      <c r="AI39" s="389">
        <f>SUMIFS('Отчет РПЗ(ПЗ)_ПЗИП'!$T:$T,'Отчет РПЗ(ПЗ)_ПЗИП'!$G:$G,Справочно!$C23,'Отчет РПЗ(ПЗ)_ПЗИП'!$K:$K,ПП!$Q$14)</f>
        <v>0</v>
      </c>
      <c r="AJ39" s="61">
        <f>ПП!S27</f>
        <v>0</v>
      </c>
      <c r="AK39" s="386">
        <f>COUNTIFS('Отчет РПЗ(ПЗ)_ПЗИП'!$G:$G,Справочно!$C23,'Отчет РПЗ(ПЗ)_ПЗИП'!$K:$K,ПП!$S$14)</f>
        <v>0</v>
      </c>
      <c r="AL39" s="308">
        <f>ПП!T27</f>
        <v>0</v>
      </c>
      <c r="AM39" s="392">
        <f>SUMIFS('Отчет РПЗ(ПЗ)_ПЗИП'!$T:$T,'Отчет РПЗ(ПЗ)_ПЗИП'!$G:$G,Справочно!$C23,'Отчет РПЗ(ПЗ)_ПЗИП'!$K:$K,ПП!$S$14)</f>
        <v>0</v>
      </c>
      <c r="AN39" s="347">
        <f>ПП!U27</f>
        <v>0</v>
      </c>
      <c r="AO39" s="394">
        <f t="shared" si="6"/>
        <v>0</v>
      </c>
      <c r="AP39" s="349">
        <f t="shared" si="7"/>
        <v>0</v>
      </c>
      <c r="AQ39" s="395">
        <f t="shared" si="8"/>
        <v>0</v>
      </c>
      <c r="AR39" s="322">
        <f>ПП!W27</f>
        <v>0</v>
      </c>
      <c r="AS39" s="281">
        <f>COUNTIFS('Отчет РПЗ(ПЗ)_ПЗИП'!$G:$G,Справочно!$C23,'Отчет РПЗ(ПЗ)_ПЗИП'!$K:$K,ПП!$W$14)</f>
        <v>0</v>
      </c>
      <c r="AT39" s="308">
        <f>ПП!X27</f>
        <v>0</v>
      </c>
      <c r="AU39" s="280">
        <f>SUMIFS('Отчет РПЗ(ПЗ)_ПЗИП'!$T:$T,'Отчет РПЗ(ПЗ)_ПЗИП'!$G:$G,Справочно!$C23,'Отчет РПЗ(ПЗ)_ПЗИП'!$K:$K,ПП!$W$14)</f>
        <v>0</v>
      </c>
      <c r="AV39" s="61">
        <f>ПП!Y27</f>
        <v>0</v>
      </c>
      <c r="AW39" s="281">
        <f>COUNTIFS('Отчет РПЗ(ПЗ)_ПЗИП'!$G:$G,Справочно!$C23,'Отчет РПЗ(ПЗ)_ПЗИП'!$K:$K,ПП!$Y$14)</f>
        <v>0</v>
      </c>
      <c r="AX39" s="332">
        <f>ПП!Z27</f>
        <v>0</v>
      </c>
      <c r="AY39" s="280">
        <f>SUMIFS('Отчет РПЗ(ПЗ)_ПЗИП'!$T:$T,'Отчет РПЗ(ПЗ)_ПЗИП'!$G:$G,Справочно!$C23,'Отчет РПЗ(ПЗ)_ПЗИП'!$K:$K,ПП!$Y$14)</f>
        <v>0</v>
      </c>
      <c r="AZ39" s="61">
        <f>ПП!AA27</f>
        <v>0</v>
      </c>
      <c r="BA39" s="281">
        <f>COUNTIFS('Отчет РПЗ(ПЗ)_ПЗИП'!$G:$G,Справочно!$C23,'Отчет РПЗ(ПЗ)_ПЗИП'!$K:$K,ПП!$AA$14)</f>
        <v>0</v>
      </c>
      <c r="BB39" s="308">
        <f>ПП!AB27</f>
        <v>0</v>
      </c>
      <c r="BC39" s="282">
        <f>SUMIFS('Отчет РПЗ(ПЗ)_ПЗИП'!$T:$T,'Отчет РПЗ(ПЗ)_ПЗИП'!$G:$G,Справочно!$C23,'Отчет РПЗ(ПЗ)_ПЗИП'!$K:$K,ПП!$AA$14)</f>
        <v>0</v>
      </c>
      <c r="BD39" s="347">
        <f>ПП!AC27</f>
        <v>0</v>
      </c>
      <c r="BE39" s="373">
        <f t="shared" si="9"/>
        <v>0</v>
      </c>
      <c r="BF39" s="349">
        <f t="shared" si="10"/>
        <v>0</v>
      </c>
      <c r="BG39" s="374">
        <f t="shared" si="11"/>
        <v>0</v>
      </c>
      <c r="BH39" s="322">
        <f>ПП!AE27</f>
        <v>0</v>
      </c>
      <c r="BI39" s="358">
        <f>COUNTIFS('Отчет РПЗ(ПЗ)_ПЗИП'!$G:$G,Справочно!$C23,'Отчет РПЗ(ПЗ)_ПЗИП'!$K:$K,ПП!$AE$14)</f>
        <v>0</v>
      </c>
      <c r="BJ39" s="308">
        <f>ПП!AF27</f>
        <v>0</v>
      </c>
      <c r="BK39" s="360">
        <f>SUMIFS('Отчет РПЗ(ПЗ)_ПЗИП'!$T:$T,'Отчет РПЗ(ПЗ)_ПЗИП'!$G:$G,Справочно!$C23,'Отчет РПЗ(ПЗ)_ПЗИП'!$K:$K,ПП!$AE$14)</f>
        <v>0</v>
      </c>
      <c r="BL39" s="61">
        <f>ПП!AG27</f>
        <v>0</v>
      </c>
      <c r="BM39" s="358">
        <f>COUNTIFS('Отчет РПЗ(ПЗ)_ПЗИП'!$G:$G,Справочно!$C23,'Отчет РПЗ(ПЗ)_ПЗИП'!$K:$K,ПП!$AG$14)</f>
        <v>0</v>
      </c>
      <c r="BN39" s="332">
        <f>ПП!AH27</f>
        <v>0</v>
      </c>
      <c r="BO39" s="360">
        <f>SUMIFS('Отчет РПЗ(ПЗ)_ПЗИП'!$T:$T,'Отчет РПЗ(ПЗ)_ПЗИП'!$G:$G,Справочно!$C23,'Отчет РПЗ(ПЗ)_ПЗИП'!$K:$K,ПП!$AG$14)</f>
        <v>0</v>
      </c>
      <c r="BP39" s="61">
        <f>ПП!AI27</f>
        <v>0</v>
      </c>
      <c r="BQ39" s="358">
        <f>COUNTIFS('Отчет РПЗ(ПЗ)_ПЗИП'!$G:$G,Справочно!$C23,'Отчет РПЗ(ПЗ)_ПЗИП'!$K:$K,ПП!$AI$14)</f>
        <v>0</v>
      </c>
      <c r="BR39" s="308">
        <f>ПП!AJ27</f>
        <v>0</v>
      </c>
      <c r="BS39" s="364">
        <f>SUMIFS('Отчет РПЗ(ПЗ)_ПЗИП'!$T:$T,'Отчет РПЗ(ПЗ)_ПЗИП'!$G:$G,Справочно!$C23,'Отчет РПЗ(ПЗ)_ПЗИП'!$K:$K,ПП!$AI$14)</f>
        <v>0</v>
      </c>
      <c r="BT39" s="347">
        <f>ПП!AK27</f>
        <v>0</v>
      </c>
      <c r="BU39" s="366">
        <f t="shared" si="12"/>
        <v>0</v>
      </c>
      <c r="BV39" s="349">
        <f t="shared" si="13"/>
        <v>0</v>
      </c>
      <c r="BW39" s="367">
        <f t="shared" si="14"/>
        <v>0</v>
      </c>
    </row>
    <row r="40" spans="2:75" ht="14.4" thickBot="1" x14ac:dyDescent="0.35">
      <c r="B40" s="119" t="s">
        <v>382</v>
      </c>
      <c r="C40" s="136">
        <f>ПП!B28</f>
        <v>0</v>
      </c>
      <c r="D40" s="137">
        <f>ПП!C28</f>
        <v>0</v>
      </c>
      <c r="E40" s="84">
        <f>COUNTIF('Отчет РПЗ(ПЗ)_ПЗИП'!$G:$G,Справочно!$C24)</f>
        <v>1</v>
      </c>
      <c r="F40" s="85">
        <f t="shared" si="1"/>
        <v>0.2</v>
      </c>
      <c r="G40" s="198">
        <f>ПП!D28</f>
        <v>0</v>
      </c>
      <c r="H40" s="139">
        <f>ПП!E28</f>
        <v>0</v>
      </c>
      <c r="I40" s="200">
        <f>SUMIF('Отчет РПЗ(ПЗ)_ПЗИП'!$G:$G,Справочно!$C24,'Отчет РПЗ(ПЗ)_ПЗИП'!$AD:$AD)</f>
        <v>0</v>
      </c>
      <c r="J40" s="86">
        <f t="shared" si="2"/>
        <v>0</v>
      </c>
      <c r="K40" s="82"/>
      <c r="L40" s="322">
        <f>ПП!G28</f>
        <v>0</v>
      </c>
      <c r="M40" s="288">
        <f>COUNTIFS('Отчет РПЗ(ПЗ)_ПЗИП'!$G:$G,Справочно!$C24,'Отчет РПЗ(ПЗ)_ПЗИП'!$K:$K,ПП!$G$14)</f>
        <v>0</v>
      </c>
      <c r="N40" s="308">
        <f>ПП!H28</f>
        <v>0</v>
      </c>
      <c r="O40" s="287">
        <f>SUMIFS('Отчет РПЗ(ПЗ)_ПЗИП'!$T:$T,'Отчет РПЗ(ПЗ)_ПЗИП'!$G:$G,Справочно!$C24,'Отчет РПЗ(ПЗ)_ПЗИП'!$K:$K,ПП!$G$14)</f>
        <v>0</v>
      </c>
      <c r="P40" s="61">
        <f>ПП!I28</f>
        <v>0</v>
      </c>
      <c r="Q40" s="288">
        <f>COUNTIFS('Отчет РПЗ(ПЗ)_ПЗИП'!$G:$G,Справочно!$C24,'Отчет РПЗ(ПЗ)_ПЗИП'!$K:$K,ПП!$I$14)</f>
        <v>0</v>
      </c>
      <c r="R40" s="332">
        <f>ПП!J28</f>
        <v>0</v>
      </c>
      <c r="S40" s="287">
        <f>SUMIFS('Отчет РПЗ(ПЗ)_ПЗИП'!$T:$T,'Отчет РПЗ(ПЗ)_ПЗИП'!$G:$G,Справочно!$C24,'Отчет РПЗ(ПЗ)_ПЗИП'!$K:$K,ПП!$I$14)</f>
        <v>0</v>
      </c>
      <c r="T40" s="61">
        <f>ПП!K28</f>
        <v>0</v>
      </c>
      <c r="U40" s="288">
        <f>COUNTIFS('Отчет РПЗ(ПЗ)_ПЗИП'!$G:$G,Справочно!$C24,'Отчет РПЗ(ПЗ)_ПЗИП'!$K:$K,ПП!$K$14)</f>
        <v>0</v>
      </c>
      <c r="V40" s="308">
        <f>ПП!L28</f>
        <v>0</v>
      </c>
      <c r="W40" s="289">
        <f>SUMIFS('Отчет РПЗ(ПЗ)_ПЗИП'!$T:$T,'Отчет РПЗ(ПЗ)_ПЗИП'!$G:$G,Справочно!$C24,'Отчет РПЗ(ПЗ)_ПЗИП'!$K:$K,ПП!$K$14)</f>
        <v>0</v>
      </c>
      <c r="X40" s="347">
        <f>ПП!M28</f>
        <v>0</v>
      </c>
      <c r="Y40" s="348">
        <f t="shared" si="3"/>
        <v>0</v>
      </c>
      <c r="Z40" s="349">
        <f t="shared" si="4"/>
        <v>0</v>
      </c>
      <c r="AA40" s="350">
        <f t="shared" si="5"/>
        <v>0</v>
      </c>
      <c r="AB40" s="322">
        <f>ПП!O28</f>
        <v>0</v>
      </c>
      <c r="AC40" s="386">
        <f>COUNTIFS('Отчет РПЗ(ПЗ)_ПЗИП'!$G:$G,Справочно!$C24,'Отчет РПЗ(ПЗ)_ПЗИП'!$K:$K,ПП!$O$14)</f>
        <v>0</v>
      </c>
      <c r="AD40" s="308">
        <f>ПП!P28</f>
        <v>0</v>
      </c>
      <c r="AE40" s="389">
        <f>SUMIFS('Отчет РПЗ(ПЗ)_ПЗИП'!$T:$T,'Отчет РПЗ(ПЗ)_ПЗИП'!$G:$G,Справочно!$C24,'Отчет РПЗ(ПЗ)_ПЗИП'!$K:$K,ПП!$O$14)</f>
        <v>0</v>
      </c>
      <c r="AF40" s="61">
        <f>ПП!Q28</f>
        <v>0</v>
      </c>
      <c r="AG40" s="386">
        <f>COUNTIFS('Отчет РПЗ(ПЗ)_ПЗИП'!$G:$G,Справочно!$C24,'Отчет РПЗ(ПЗ)_ПЗИП'!$K:$K,ПП!$Q$14)</f>
        <v>0</v>
      </c>
      <c r="AH40" s="332">
        <f>ПП!R28</f>
        <v>0</v>
      </c>
      <c r="AI40" s="389">
        <f>SUMIFS('Отчет РПЗ(ПЗ)_ПЗИП'!$T:$T,'Отчет РПЗ(ПЗ)_ПЗИП'!$G:$G,Справочно!$C24,'Отчет РПЗ(ПЗ)_ПЗИП'!$K:$K,ПП!$Q$14)</f>
        <v>0</v>
      </c>
      <c r="AJ40" s="61">
        <f>ПП!S28</f>
        <v>0</v>
      </c>
      <c r="AK40" s="386">
        <f>COUNTIFS('Отчет РПЗ(ПЗ)_ПЗИП'!$G:$G,Справочно!$C24,'Отчет РПЗ(ПЗ)_ПЗИП'!$K:$K,ПП!$S$14)</f>
        <v>0</v>
      </c>
      <c r="AL40" s="308">
        <f>ПП!T28</f>
        <v>0</v>
      </c>
      <c r="AM40" s="392">
        <f>SUMIFS('Отчет РПЗ(ПЗ)_ПЗИП'!$T:$T,'Отчет РПЗ(ПЗ)_ПЗИП'!$G:$G,Справочно!$C24,'Отчет РПЗ(ПЗ)_ПЗИП'!$K:$K,ПП!$S$14)</f>
        <v>0</v>
      </c>
      <c r="AN40" s="347">
        <f>ПП!U28</f>
        <v>0</v>
      </c>
      <c r="AO40" s="394">
        <f t="shared" si="6"/>
        <v>0</v>
      </c>
      <c r="AP40" s="349">
        <f t="shared" si="7"/>
        <v>0</v>
      </c>
      <c r="AQ40" s="395">
        <f t="shared" si="8"/>
        <v>0</v>
      </c>
      <c r="AR40" s="322">
        <f>ПП!W28</f>
        <v>0</v>
      </c>
      <c r="AS40" s="281">
        <f>COUNTIFS('Отчет РПЗ(ПЗ)_ПЗИП'!$G:$G,Справочно!$C24,'Отчет РПЗ(ПЗ)_ПЗИП'!$K:$K,ПП!$W$14)</f>
        <v>0</v>
      </c>
      <c r="AT40" s="308">
        <f>ПП!X28</f>
        <v>0</v>
      </c>
      <c r="AU40" s="280">
        <f>SUMIFS('Отчет РПЗ(ПЗ)_ПЗИП'!$T:$T,'Отчет РПЗ(ПЗ)_ПЗИП'!$G:$G,Справочно!$C24,'Отчет РПЗ(ПЗ)_ПЗИП'!$K:$K,ПП!$W$14)</f>
        <v>0</v>
      </c>
      <c r="AV40" s="61">
        <f>ПП!Y28</f>
        <v>0</v>
      </c>
      <c r="AW40" s="281">
        <f>COUNTIFS('Отчет РПЗ(ПЗ)_ПЗИП'!$G:$G,Справочно!$C24,'Отчет РПЗ(ПЗ)_ПЗИП'!$K:$K,ПП!$Y$14)</f>
        <v>0</v>
      </c>
      <c r="AX40" s="332">
        <f>ПП!Z28</f>
        <v>0</v>
      </c>
      <c r="AY40" s="280">
        <f>SUMIFS('Отчет РПЗ(ПЗ)_ПЗИП'!$T:$T,'Отчет РПЗ(ПЗ)_ПЗИП'!$G:$G,Справочно!$C24,'Отчет РПЗ(ПЗ)_ПЗИП'!$K:$K,ПП!$Y$14)</f>
        <v>0</v>
      </c>
      <c r="AZ40" s="61">
        <f>ПП!AA28</f>
        <v>0</v>
      </c>
      <c r="BA40" s="281">
        <f>COUNTIFS('Отчет РПЗ(ПЗ)_ПЗИП'!$G:$G,Справочно!$C24,'Отчет РПЗ(ПЗ)_ПЗИП'!$K:$K,ПП!$AA$14)</f>
        <v>0</v>
      </c>
      <c r="BB40" s="308">
        <f>ПП!AB28</f>
        <v>0</v>
      </c>
      <c r="BC40" s="282">
        <f>SUMIFS('Отчет РПЗ(ПЗ)_ПЗИП'!$T:$T,'Отчет РПЗ(ПЗ)_ПЗИП'!$G:$G,Справочно!$C24,'Отчет РПЗ(ПЗ)_ПЗИП'!$K:$K,ПП!$AA$14)</f>
        <v>0</v>
      </c>
      <c r="BD40" s="347">
        <f>ПП!AC28</f>
        <v>0</v>
      </c>
      <c r="BE40" s="373">
        <f t="shared" si="9"/>
        <v>0</v>
      </c>
      <c r="BF40" s="349">
        <f t="shared" si="10"/>
        <v>0</v>
      </c>
      <c r="BG40" s="374">
        <f t="shared" si="11"/>
        <v>0</v>
      </c>
      <c r="BH40" s="322">
        <f>ПП!AE28</f>
        <v>0</v>
      </c>
      <c r="BI40" s="358">
        <f>COUNTIFS('Отчет РПЗ(ПЗ)_ПЗИП'!$G:$G,Справочно!$C24,'Отчет РПЗ(ПЗ)_ПЗИП'!$K:$K,ПП!$AE$14)</f>
        <v>0</v>
      </c>
      <c r="BJ40" s="308">
        <f>ПП!AF28</f>
        <v>0</v>
      </c>
      <c r="BK40" s="360">
        <f>SUMIFS('Отчет РПЗ(ПЗ)_ПЗИП'!$T:$T,'Отчет РПЗ(ПЗ)_ПЗИП'!$G:$G,Справочно!$C24,'Отчет РПЗ(ПЗ)_ПЗИП'!$K:$K,ПП!$AE$14)</f>
        <v>0</v>
      </c>
      <c r="BL40" s="61">
        <f>ПП!AG28</f>
        <v>0</v>
      </c>
      <c r="BM40" s="358">
        <f>COUNTIFS('Отчет РПЗ(ПЗ)_ПЗИП'!$G:$G,Справочно!$C24,'Отчет РПЗ(ПЗ)_ПЗИП'!$K:$K,ПП!$AG$14)</f>
        <v>0</v>
      </c>
      <c r="BN40" s="332">
        <f>ПП!AH28</f>
        <v>0</v>
      </c>
      <c r="BO40" s="360">
        <f>SUMIFS('Отчет РПЗ(ПЗ)_ПЗИП'!$T:$T,'Отчет РПЗ(ПЗ)_ПЗИП'!$G:$G,Справочно!$C24,'Отчет РПЗ(ПЗ)_ПЗИП'!$K:$K,ПП!$AG$14)</f>
        <v>0</v>
      </c>
      <c r="BP40" s="61">
        <f>ПП!AI28</f>
        <v>0</v>
      </c>
      <c r="BQ40" s="358">
        <f>COUNTIFS('Отчет РПЗ(ПЗ)_ПЗИП'!$G:$G,Справочно!$C24,'Отчет РПЗ(ПЗ)_ПЗИП'!$K:$K,ПП!$AI$14)</f>
        <v>0</v>
      </c>
      <c r="BR40" s="308">
        <f>ПП!AJ28</f>
        <v>0</v>
      </c>
      <c r="BS40" s="364">
        <f>SUMIFS('Отчет РПЗ(ПЗ)_ПЗИП'!$T:$T,'Отчет РПЗ(ПЗ)_ПЗИП'!$G:$G,Справочно!$C24,'Отчет РПЗ(ПЗ)_ПЗИП'!$K:$K,ПП!$AI$14)</f>
        <v>0</v>
      </c>
      <c r="BT40" s="347">
        <f>ПП!AK28</f>
        <v>0</v>
      </c>
      <c r="BU40" s="366">
        <f t="shared" si="12"/>
        <v>0</v>
      </c>
      <c r="BV40" s="349">
        <f t="shared" si="13"/>
        <v>0</v>
      </c>
      <c r="BW40" s="367">
        <f t="shared" si="14"/>
        <v>0</v>
      </c>
    </row>
    <row r="41" spans="2:75" ht="14.4" thickBot="1" x14ac:dyDescent="0.35">
      <c r="B41" s="119" t="s">
        <v>479</v>
      </c>
      <c r="C41" s="136">
        <f>ПП!B29</f>
        <v>0</v>
      </c>
      <c r="D41" s="137">
        <f>ПП!C29</f>
        <v>0</v>
      </c>
      <c r="E41" s="84">
        <f>COUNTIF('Отчет РПЗ(ПЗ)_ПЗИП'!$G:$G,Справочно!$C25)</f>
        <v>0</v>
      </c>
      <c r="F41" s="85">
        <f t="shared" si="1"/>
        <v>0</v>
      </c>
      <c r="G41" s="198">
        <f>ПП!D29</f>
        <v>0</v>
      </c>
      <c r="H41" s="139">
        <f>ПП!E29</f>
        <v>0</v>
      </c>
      <c r="I41" s="200">
        <f>SUMIF('Отчет РПЗ(ПЗ)_ПЗИП'!$G:$G,Справочно!$C25,'Отчет РПЗ(ПЗ)_ПЗИП'!$AD:$AD)</f>
        <v>0</v>
      </c>
      <c r="J41" s="86">
        <f t="shared" si="2"/>
        <v>0</v>
      </c>
      <c r="K41" s="82"/>
      <c r="L41" s="322">
        <f>ПП!G29</f>
        <v>0</v>
      </c>
      <c r="M41" s="288">
        <f>COUNTIFS('Отчет РПЗ(ПЗ)_ПЗИП'!$G:$G,Справочно!$C25,'Отчет РПЗ(ПЗ)_ПЗИП'!$K:$K,ПП!$G$14)</f>
        <v>0</v>
      </c>
      <c r="N41" s="308">
        <f>ПП!H29</f>
        <v>0</v>
      </c>
      <c r="O41" s="287">
        <f>SUMIFS('Отчет РПЗ(ПЗ)_ПЗИП'!$T:$T,'Отчет РПЗ(ПЗ)_ПЗИП'!$G:$G,Справочно!$C25,'Отчет РПЗ(ПЗ)_ПЗИП'!$K:$K,ПП!$G$14)</f>
        <v>0</v>
      </c>
      <c r="P41" s="61">
        <f>ПП!I29</f>
        <v>0</v>
      </c>
      <c r="Q41" s="288">
        <f>COUNTIFS('Отчет РПЗ(ПЗ)_ПЗИП'!$G:$G,Справочно!$C25,'Отчет РПЗ(ПЗ)_ПЗИП'!$K:$K,ПП!$I$14)</f>
        <v>0</v>
      </c>
      <c r="R41" s="332">
        <f>ПП!J29</f>
        <v>0</v>
      </c>
      <c r="S41" s="287">
        <f>SUMIFS('Отчет РПЗ(ПЗ)_ПЗИП'!$T:$T,'Отчет РПЗ(ПЗ)_ПЗИП'!$G:$G,Справочно!$C25,'Отчет РПЗ(ПЗ)_ПЗИП'!$K:$K,ПП!$I$14)</f>
        <v>0</v>
      </c>
      <c r="T41" s="61">
        <f>ПП!K29</f>
        <v>0</v>
      </c>
      <c r="U41" s="288">
        <f>COUNTIFS('Отчет РПЗ(ПЗ)_ПЗИП'!$G:$G,Справочно!$C25,'Отчет РПЗ(ПЗ)_ПЗИП'!$K:$K,ПП!$K$14)</f>
        <v>0</v>
      </c>
      <c r="V41" s="308">
        <f>ПП!L29</f>
        <v>0</v>
      </c>
      <c r="W41" s="289">
        <f>SUMIFS('Отчет РПЗ(ПЗ)_ПЗИП'!$T:$T,'Отчет РПЗ(ПЗ)_ПЗИП'!$G:$G,Справочно!$C25,'Отчет РПЗ(ПЗ)_ПЗИП'!$K:$K,ПП!$K$14)</f>
        <v>0</v>
      </c>
      <c r="X41" s="347">
        <f>ПП!M29</f>
        <v>0</v>
      </c>
      <c r="Y41" s="348">
        <f t="shared" si="3"/>
        <v>0</v>
      </c>
      <c r="Z41" s="349">
        <f t="shared" si="4"/>
        <v>0</v>
      </c>
      <c r="AA41" s="350">
        <f t="shared" si="5"/>
        <v>0</v>
      </c>
      <c r="AB41" s="322">
        <f>ПП!O29</f>
        <v>0</v>
      </c>
      <c r="AC41" s="386">
        <f>COUNTIFS('Отчет РПЗ(ПЗ)_ПЗИП'!$G:$G,Справочно!$C25,'Отчет РПЗ(ПЗ)_ПЗИП'!$K:$K,ПП!$O$14)</f>
        <v>0</v>
      </c>
      <c r="AD41" s="308">
        <f>ПП!P29</f>
        <v>0</v>
      </c>
      <c r="AE41" s="389">
        <f>SUMIFS('Отчет РПЗ(ПЗ)_ПЗИП'!$T:$T,'Отчет РПЗ(ПЗ)_ПЗИП'!$G:$G,Справочно!$C25,'Отчет РПЗ(ПЗ)_ПЗИП'!$K:$K,ПП!$O$14)</f>
        <v>0</v>
      </c>
      <c r="AF41" s="61">
        <f>ПП!Q29</f>
        <v>0</v>
      </c>
      <c r="AG41" s="386">
        <f>COUNTIFS('Отчет РПЗ(ПЗ)_ПЗИП'!$G:$G,Справочно!$C25,'Отчет РПЗ(ПЗ)_ПЗИП'!$K:$K,ПП!$Q$14)</f>
        <v>0</v>
      </c>
      <c r="AH41" s="332">
        <f>ПП!R29</f>
        <v>0</v>
      </c>
      <c r="AI41" s="389">
        <f>SUMIFS('Отчет РПЗ(ПЗ)_ПЗИП'!$T:$T,'Отчет РПЗ(ПЗ)_ПЗИП'!$G:$G,Справочно!$C25,'Отчет РПЗ(ПЗ)_ПЗИП'!$K:$K,ПП!$Q$14)</f>
        <v>0</v>
      </c>
      <c r="AJ41" s="61">
        <f>ПП!S29</f>
        <v>0</v>
      </c>
      <c r="AK41" s="386">
        <f>COUNTIFS('Отчет РПЗ(ПЗ)_ПЗИП'!$G:$G,Справочно!$C25,'Отчет РПЗ(ПЗ)_ПЗИП'!$K:$K,ПП!$S$14)</f>
        <v>0</v>
      </c>
      <c r="AL41" s="308">
        <f>ПП!T29</f>
        <v>0</v>
      </c>
      <c r="AM41" s="392">
        <f>SUMIFS('Отчет РПЗ(ПЗ)_ПЗИП'!$T:$T,'Отчет РПЗ(ПЗ)_ПЗИП'!$G:$G,Справочно!$C25,'Отчет РПЗ(ПЗ)_ПЗИП'!$K:$K,ПП!$S$14)</f>
        <v>0</v>
      </c>
      <c r="AN41" s="347">
        <f>ПП!U29</f>
        <v>0</v>
      </c>
      <c r="AO41" s="394">
        <f t="shared" si="6"/>
        <v>0</v>
      </c>
      <c r="AP41" s="349">
        <f t="shared" si="7"/>
        <v>0</v>
      </c>
      <c r="AQ41" s="395">
        <f t="shared" si="8"/>
        <v>0</v>
      </c>
      <c r="AR41" s="322">
        <f>ПП!W29</f>
        <v>0</v>
      </c>
      <c r="AS41" s="281">
        <f>COUNTIFS('Отчет РПЗ(ПЗ)_ПЗИП'!$G:$G,Справочно!$C25,'Отчет РПЗ(ПЗ)_ПЗИП'!$K:$K,ПП!$W$14)</f>
        <v>0</v>
      </c>
      <c r="AT41" s="308">
        <f>ПП!X29</f>
        <v>0</v>
      </c>
      <c r="AU41" s="280">
        <f>SUMIFS('Отчет РПЗ(ПЗ)_ПЗИП'!$T:$T,'Отчет РПЗ(ПЗ)_ПЗИП'!$G:$G,Справочно!$C25,'Отчет РПЗ(ПЗ)_ПЗИП'!$K:$K,ПП!$W$14)</f>
        <v>0</v>
      </c>
      <c r="AV41" s="61">
        <f>ПП!Y29</f>
        <v>0</v>
      </c>
      <c r="AW41" s="281">
        <f>COUNTIFS('Отчет РПЗ(ПЗ)_ПЗИП'!$G:$G,Справочно!$C25,'Отчет РПЗ(ПЗ)_ПЗИП'!$K:$K,ПП!$Y$14)</f>
        <v>0</v>
      </c>
      <c r="AX41" s="332">
        <f>ПП!Z29</f>
        <v>0</v>
      </c>
      <c r="AY41" s="280">
        <f>SUMIFS('Отчет РПЗ(ПЗ)_ПЗИП'!$T:$T,'Отчет РПЗ(ПЗ)_ПЗИП'!$G:$G,Справочно!$C25,'Отчет РПЗ(ПЗ)_ПЗИП'!$K:$K,ПП!$Y$14)</f>
        <v>0</v>
      </c>
      <c r="AZ41" s="61">
        <f>ПП!AA29</f>
        <v>0</v>
      </c>
      <c r="BA41" s="281">
        <f>COUNTIFS('Отчет РПЗ(ПЗ)_ПЗИП'!$G:$G,Справочно!$C25,'Отчет РПЗ(ПЗ)_ПЗИП'!$K:$K,ПП!$AA$14)</f>
        <v>0</v>
      </c>
      <c r="BB41" s="308">
        <f>ПП!AB29</f>
        <v>0</v>
      </c>
      <c r="BC41" s="282">
        <f>SUMIFS('Отчет РПЗ(ПЗ)_ПЗИП'!$T:$T,'Отчет РПЗ(ПЗ)_ПЗИП'!$G:$G,Справочно!$C25,'Отчет РПЗ(ПЗ)_ПЗИП'!$K:$K,ПП!$AA$14)</f>
        <v>0</v>
      </c>
      <c r="BD41" s="347">
        <f>ПП!AC29</f>
        <v>0</v>
      </c>
      <c r="BE41" s="373">
        <f t="shared" si="9"/>
        <v>0</v>
      </c>
      <c r="BF41" s="349">
        <f t="shared" si="10"/>
        <v>0</v>
      </c>
      <c r="BG41" s="374">
        <f t="shared" si="11"/>
        <v>0</v>
      </c>
      <c r="BH41" s="322">
        <f>ПП!AE29</f>
        <v>0</v>
      </c>
      <c r="BI41" s="358">
        <f>COUNTIFS('Отчет РПЗ(ПЗ)_ПЗИП'!$G:$G,Справочно!$C25,'Отчет РПЗ(ПЗ)_ПЗИП'!$K:$K,ПП!$AE$14)</f>
        <v>0</v>
      </c>
      <c r="BJ41" s="308">
        <f>ПП!AF29</f>
        <v>0</v>
      </c>
      <c r="BK41" s="360">
        <f>SUMIFS('Отчет РПЗ(ПЗ)_ПЗИП'!$T:$T,'Отчет РПЗ(ПЗ)_ПЗИП'!$G:$G,Справочно!$C25,'Отчет РПЗ(ПЗ)_ПЗИП'!$K:$K,ПП!$AE$14)</f>
        <v>0</v>
      </c>
      <c r="BL41" s="61">
        <f>ПП!AG29</f>
        <v>0</v>
      </c>
      <c r="BM41" s="358">
        <f>COUNTIFS('Отчет РПЗ(ПЗ)_ПЗИП'!$G:$G,Справочно!$C25,'Отчет РПЗ(ПЗ)_ПЗИП'!$K:$K,ПП!$AG$14)</f>
        <v>0</v>
      </c>
      <c r="BN41" s="332">
        <f>ПП!AH29</f>
        <v>0</v>
      </c>
      <c r="BO41" s="360">
        <f>SUMIFS('Отчет РПЗ(ПЗ)_ПЗИП'!$T:$T,'Отчет РПЗ(ПЗ)_ПЗИП'!$G:$G,Справочно!$C25,'Отчет РПЗ(ПЗ)_ПЗИП'!$K:$K,ПП!$AG$14)</f>
        <v>0</v>
      </c>
      <c r="BP41" s="61">
        <f>ПП!AI29</f>
        <v>0</v>
      </c>
      <c r="BQ41" s="358">
        <f>COUNTIFS('Отчет РПЗ(ПЗ)_ПЗИП'!$G:$G,Справочно!$C25,'Отчет РПЗ(ПЗ)_ПЗИП'!$K:$K,ПП!$AI$14)</f>
        <v>0</v>
      </c>
      <c r="BR41" s="308">
        <f>ПП!AJ29</f>
        <v>0</v>
      </c>
      <c r="BS41" s="364">
        <f>SUMIFS('Отчет РПЗ(ПЗ)_ПЗИП'!$T:$T,'Отчет РПЗ(ПЗ)_ПЗИП'!$G:$G,Справочно!$C25,'Отчет РПЗ(ПЗ)_ПЗИП'!$K:$K,ПП!$AI$14)</f>
        <v>0</v>
      </c>
      <c r="BT41" s="347">
        <f>ПП!AK29</f>
        <v>0</v>
      </c>
      <c r="BU41" s="366">
        <f t="shared" si="12"/>
        <v>0</v>
      </c>
      <c r="BV41" s="349">
        <f t="shared" si="13"/>
        <v>0</v>
      </c>
      <c r="BW41" s="367">
        <f t="shared" si="14"/>
        <v>0</v>
      </c>
    </row>
    <row r="42" spans="2:75" ht="14.4" thickBot="1" x14ac:dyDescent="0.35">
      <c r="B42" s="119" t="s">
        <v>383</v>
      </c>
      <c r="C42" s="136">
        <f>ПП!B30</f>
        <v>0</v>
      </c>
      <c r="D42" s="137">
        <f>ПП!C30</f>
        <v>0</v>
      </c>
      <c r="E42" s="84">
        <f>COUNTIF('Отчет РПЗ(ПЗ)_ПЗИП'!$G:$G,Справочно!$C26)</f>
        <v>0</v>
      </c>
      <c r="F42" s="85">
        <f t="shared" si="1"/>
        <v>0</v>
      </c>
      <c r="G42" s="198">
        <f>ПП!D30</f>
        <v>0</v>
      </c>
      <c r="H42" s="139">
        <f>ПП!E30</f>
        <v>0</v>
      </c>
      <c r="I42" s="200">
        <f>SUMIF('Отчет РПЗ(ПЗ)_ПЗИП'!$G:$G,Справочно!$C26,'Отчет РПЗ(ПЗ)_ПЗИП'!$AD:$AD)</f>
        <v>0</v>
      </c>
      <c r="J42" s="86">
        <f t="shared" si="2"/>
        <v>0</v>
      </c>
      <c r="K42" s="82"/>
      <c r="L42" s="322">
        <f>ПП!G30</f>
        <v>0</v>
      </c>
      <c r="M42" s="288">
        <f>COUNTIFS('Отчет РПЗ(ПЗ)_ПЗИП'!$G:$G,Справочно!$C26,'Отчет РПЗ(ПЗ)_ПЗИП'!$K:$K,ПП!$G$14)</f>
        <v>0</v>
      </c>
      <c r="N42" s="308">
        <f>ПП!H30</f>
        <v>0</v>
      </c>
      <c r="O42" s="287">
        <f>SUMIFS('Отчет РПЗ(ПЗ)_ПЗИП'!$T:$T,'Отчет РПЗ(ПЗ)_ПЗИП'!$G:$G,Справочно!$C26,'Отчет РПЗ(ПЗ)_ПЗИП'!$K:$K,ПП!$G$14)</f>
        <v>0</v>
      </c>
      <c r="P42" s="61">
        <f>ПП!I30</f>
        <v>0</v>
      </c>
      <c r="Q42" s="288">
        <f>COUNTIFS('Отчет РПЗ(ПЗ)_ПЗИП'!$G:$G,Справочно!$C26,'Отчет РПЗ(ПЗ)_ПЗИП'!$K:$K,ПП!$I$14)</f>
        <v>0</v>
      </c>
      <c r="R42" s="332">
        <f>ПП!J30</f>
        <v>0</v>
      </c>
      <c r="S42" s="287">
        <f>SUMIFS('Отчет РПЗ(ПЗ)_ПЗИП'!$T:$T,'Отчет РПЗ(ПЗ)_ПЗИП'!$G:$G,Справочно!$C26,'Отчет РПЗ(ПЗ)_ПЗИП'!$K:$K,ПП!$I$14)</f>
        <v>0</v>
      </c>
      <c r="T42" s="61">
        <f>ПП!K30</f>
        <v>0</v>
      </c>
      <c r="U42" s="288">
        <f>COUNTIFS('Отчет РПЗ(ПЗ)_ПЗИП'!$G:$G,Справочно!$C26,'Отчет РПЗ(ПЗ)_ПЗИП'!$K:$K,ПП!$K$14)</f>
        <v>0</v>
      </c>
      <c r="V42" s="308">
        <f>ПП!L30</f>
        <v>0</v>
      </c>
      <c r="W42" s="289">
        <f>SUMIFS('Отчет РПЗ(ПЗ)_ПЗИП'!$T:$T,'Отчет РПЗ(ПЗ)_ПЗИП'!$G:$G,Справочно!$C26,'Отчет РПЗ(ПЗ)_ПЗИП'!$K:$K,ПП!$K$14)</f>
        <v>0</v>
      </c>
      <c r="X42" s="347">
        <f>ПП!M30</f>
        <v>0</v>
      </c>
      <c r="Y42" s="348">
        <f t="shared" si="3"/>
        <v>0</v>
      </c>
      <c r="Z42" s="349">
        <f t="shared" si="4"/>
        <v>0</v>
      </c>
      <c r="AA42" s="350">
        <f t="shared" si="5"/>
        <v>0</v>
      </c>
      <c r="AB42" s="322">
        <f>ПП!O30</f>
        <v>0</v>
      </c>
      <c r="AC42" s="386">
        <f>COUNTIFS('Отчет РПЗ(ПЗ)_ПЗИП'!$G:$G,Справочно!$C26,'Отчет РПЗ(ПЗ)_ПЗИП'!$K:$K,ПП!$O$14)</f>
        <v>0</v>
      </c>
      <c r="AD42" s="308">
        <f>ПП!P30</f>
        <v>0</v>
      </c>
      <c r="AE42" s="389">
        <f>SUMIFS('Отчет РПЗ(ПЗ)_ПЗИП'!$T:$T,'Отчет РПЗ(ПЗ)_ПЗИП'!$G:$G,Справочно!$C26,'Отчет РПЗ(ПЗ)_ПЗИП'!$K:$K,ПП!$O$14)</f>
        <v>0</v>
      </c>
      <c r="AF42" s="61">
        <f>ПП!Q30</f>
        <v>0</v>
      </c>
      <c r="AG42" s="386">
        <f>COUNTIFS('Отчет РПЗ(ПЗ)_ПЗИП'!$G:$G,Справочно!$C26,'Отчет РПЗ(ПЗ)_ПЗИП'!$K:$K,ПП!$Q$14)</f>
        <v>0</v>
      </c>
      <c r="AH42" s="332">
        <f>ПП!R30</f>
        <v>0</v>
      </c>
      <c r="AI42" s="389">
        <f>SUMIFS('Отчет РПЗ(ПЗ)_ПЗИП'!$T:$T,'Отчет РПЗ(ПЗ)_ПЗИП'!$G:$G,Справочно!$C26,'Отчет РПЗ(ПЗ)_ПЗИП'!$K:$K,ПП!$Q$14)</f>
        <v>0</v>
      </c>
      <c r="AJ42" s="61">
        <f>ПП!S30</f>
        <v>0</v>
      </c>
      <c r="AK42" s="386">
        <f>COUNTIFS('Отчет РПЗ(ПЗ)_ПЗИП'!$G:$G,Справочно!$C26,'Отчет РПЗ(ПЗ)_ПЗИП'!$K:$K,ПП!$S$14)</f>
        <v>0</v>
      </c>
      <c r="AL42" s="308">
        <f>ПП!T30</f>
        <v>0</v>
      </c>
      <c r="AM42" s="392">
        <f>SUMIFS('Отчет РПЗ(ПЗ)_ПЗИП'!$T:$T,'Отчет РПЗ(ПЗ)_ПЗИП'!$G:$G,Справочно!$C26,'Отчет РПЗ(ПЗ)_ПЗИП'!$K:$K,ПП!$S$14)</f>
        <v>0</v>
      </c>
      <c r="AN42" s="347">
        <f>ПП!U30</f>
        <v>0</v>
      </c>
      <c r="AO42" s="394">
        <f t="shared" si="6"/>
        <v>0</v>
      </c>
      <c r="AP42" s="349">
        <f t="shared" si="7"/>
        <v>0</v>
      </c>
      <c r="AQ42" s="395">
        <f t="shared" si="8"/>
        <v>0</v>
      </c>
      <c r="AR42" s="322">
        <f>ПП!W30</f>
        <v>0</v>
      </c>
      <c r="AS42" s="281">
        <f>COUNTIFS('Отчет РПЗ(ПЗ)_ПЗИП'!$G:$G,Справочно!$C26,'Отчет РПЗ(ПЗ)_ПЗИП'!$K:$K,ПП!$W$14)</f>
        <v>0</v>
      </c>
      <c r="AT42" s="308">
        <f>ПП!X30</f>
        <v>0</v>
      </c>
      <c r="AU42" s="280">
        <f>SUMIFS('Отчет РПЗ(ПЗ)_ПЗИП'!$T:$T,'Отчет РПЗ(ПЗ)_ПЗИП'!$G:$G,Справочно!$C26,'Отчет РПЗ(ПЗ)_ПЗИП'!$K:$K,ПП!$W$14)</f>
        <v>0</v>
      </c>
      <c r="AV42" s="61">
        <f>ПП!Y30</f>
        <v>0</v>
      </c>
      <c r="AW42" s="281">
        <f>COUNTIFS('Отчет РПЗ(ПЗ)_ПЗИП'!$G:$G,Справочно!$C26,'Отчет РПЗ(ПЗ)_ПЗИП'!$K:$K,ПП!$Y$14)</f>
        <v>0</v>
      </c>
      <c r="AX42" s="332">
        <f>ПП!Z30</f>
        <v>0</v>
      </c>
      <c r="AY42" s="280">
        <f>SUMIFS('Отчет РПЗ(ПЗ)_ПЗИП'!$T:$T,'Отчет РПЗ(ПЗ)_ПЗИП'!$G:$G,Справочно!$C26,'Отчет РПЗ(ПЗ)_ПЗИП'!$K:$K,ПП!$Y$14)</f>
        <v>0</v>
      </c>
      <c r="AZ42" s="61">
        <f>ПП!AA30</f>
        <v>0</v>
      </c>
      <c r="BA42" s="281">
        <f>COUNTIFS('Отчет РПЗ(ПЗ)_ПЗИП'!$G:$G,Справочно!$C26,'Отчет РПЗ(ПЗ)_ПЗИП'!$K:$K,ПП!$AA$14)</f>
        <v>0</v>
      </c>
      <c r="BB42" s="308">
        <f>ПП!AB30</f>
        <v>0</v>
      </c>
      <c r="BC42" s="282">
        <f>SUMIFS('Отчет РПЗ(ПЗ)_ПЗИП'!$T:$T,'Отчет РПЗ(ПЗ)_ПЗИП'!$G:$G,Справочно!$C26,'Отчет РПЗ(ПЗ)_ПЗИП'!$K:$K,ПП!$AA$14)</f>
        <v>0</v>
      </c>
      <c r="BD42" s="347">
        <f>ПП!AC30</f>
        <v>0</v>
      </c>
      <c r="BE42" s="373">
        <f t="shared" si="9"/>
        <v>0</v>
      </c>
      <c r="BF42" s="349">
        <f t="shared" si="10"/>
        <v>0</v>
      </c>
      <c r="BG42" s="374">
        <f t="shared" si="11"/>
        <v>0</v>
      </c>
      <c r="BH42" s="322">
        <f>ПП!AE30</f>
        <v>0</v>
      </c>
      <c r="BI42" s="358">
        <f>COUNTIFS('Отчет РПЗ(ПЗ)_ПЗИП'!$G:$G,Справочно!$C26,'Отчет РПЗ(ПЗ)_ПЗИП'!$K:$K,ПП!$AE$14)</f>
        <v>0</v>
      </c>
      <c r="BJ42" s="308">
        <f>ПП!AF30</f>
        <v>0</v>
      </c>
      <c r="BK42" s="360">
        <f>SUMIFS('Отчет РПЗ(ПЗ)_ПЗИП'!$T:$T,'Отчет РПЗ(ПЗ)_ПЗИП'!$G:$G,Справочно!$C26,'Отчет РПЗ(ПЗ)_ПЗИП'!$K:$K,ПП!$AE$14)</f>
        <v>0</v>
      </c>
      <c r="BL42" s="61">
        <f>ПП!AG30</f>
        <v>0</v>
      </c>
      <c r="BM42" s="358">
        <f>COUNTIFS('Отчет РПЗ(ПЗ)_ПЗИП'!$G:$G,Справочно!$C26,'Отчет РПЗ(ПЗ)_ПЗИП'!$K:$K,ПП!$AG$14)</f>
        <v>0</v>
      </c>
      <c r="BN42" s="332">
        <f>ПП!AH30</f>
        <v>0</v>
      </c>
      <c r="BO42" s="360">
        <f>SUMIFS('Отчет РПЗ(ПЗ)_ПЗИП'!$T:$T,'Отчет РПЗ(ПЗ)_ПЗИП'!$G:$G,Справочно!$C26,'Отчет РПЗ(ПЗ)_ПЗИП'!$K:$K,ПП!$AG$14)</f>
        <v>0</v>
      </c>
      <c r="BP42" s="61">
        <f>ПП!AI30</f>
        <v>0</v>
      </c>
      <c r="BQ42" s="358">
        <f>COUNTIFS('Отчет РПЗ(ПЗ)_ПЗИП'!$G:$G,Справочно!$C26,'Отчет РПЗ(ПЗ)_ПЗИП'!$K:$K,ПП!$AI$14)</f>
        <v>0</v>
      </c>
      <c r="BR42" s="308">
        <f>ПП!AJ30</f>
        <v>0</v>
      </c>
      <c r="BS42" s="364">
        <f>SUMIFS('Отчет РПЗ(ПЗ)_ПЗИП'!$T:$T,'Отчет РПЗ(ПЗ)_ПЗИП'!$G:$G,Справочно!$C26,'Отчет РПЗ(ПЗ)_ПЗИП'!$K:$K,ПП!$AI$14)</f>
        <v>0</v>
      </c>
      <c r="BT42" s="347">
        <f>ПП!AK30</f>
        <v>0</v>
      </c>
      <c r="BU42" s="366">
        <f t="shared" si="12"/>
        <v>0</v>
      </c>
      <c r="BV42" s="349">
        <f t="shared" si="13"/>
        <v>0</v>
      </c>
      <c r="BW42" s="367">
        <f t="shared" si="14"/>
        <v>0</v>
      </c>
    </row>
    <row r="43" spans="2:75" ht="14.4" thickBot="1" x14ac:dyDescent="0.35">
      <c r="B43" s="119" t="s">
        <v>480</v>
      </c>
      <c r="C43" s="136">
        <f>ПП!B31</f>
        <v>0</v>
      </c>
      <c r="D43" s="137">
        <f>ПП!C31</f>
        <v>0</v>
      </c>
      <c r="E43" s="84">
        <f>COUNTIF('Отчет РПЗ(ПЗ)_ПЗИП'!$G:$G,Справочно!$C27)</f>
        <v>0</v>
      </c>
      <c r="F43" s="85">
        <f t="shared" si="1"/>
        <v>0</v>
      </c>
      <c r="G43" s="198">
        <f>ПП!D31</f>
        <v>0</v>
      </c>
      <c r="H43" s="139">
        <f>ПП!E31</f>
        <v>0</v>
      </c>
      <c r="I43" s="200">
        <f>SUMIF('Отчет РПЗ(ПЗ)_ПЗИП'!$G:$G,Справочно!$C27,'Отчет РПЗ(ПЗ)_ПЗИП'!$AD:$AD)</f>
        <v>0</v>
      </c>
      <c r="J43" s="86">
        <f t="shared" si="2"/>
        <v>0</v>
      </c>
      <c r="K43" s="82"/>
      <c r="L43" s="322">
        <f>ПП!G31</f>
        <v>0</v>
      </c>
      <c r="M43" s="288">
        <f>COUNTIFS('Отчет РПЗ(ПЗ)_ПЗИП'!$G:$G,Справочно!$C27,'Отчет РПЗ(ПЗ)_ПЗИП'!$K:$K,ПП!$G$14)</f>
        <v>0</v>
      </c>
      <c r="N43" s="308">
        <f>ПП!H31</f>
        <v>0</v>
      </c>
      <c r="O43" s="287">
        <f>SUMIFS('Отчет РПЗ(ПЗ)_ПЗИП'!$T:$T,'Отчет РПЗ(ПЗ)_ПЗИП'!$G:$G,Справочно!$C27,'Отчет РПЗ(ПЗ)_ПЗИП'!$K:$K,ПП!$G$14)</f>
        <v>0</v>
      </c>
      <c r="P43" s="61">
        <f>ПП!I31</f>
        <v>0</v>
      </c>
      <c r="Q43" s="288">
        <f>COUNTIFS('Отчет РПЗ(ПЗ)_ПЗИП'!$G:$G,Справочно!$C27,'Отчет РПЗ(ПЗ)_ПЗИП'!$K:$K,ПП!$I$14)</f>
        <v>0</v>
      </c>
      <c r="R43" s="332">
        <f>ПП!J31</f>
        <v>0</v>
      </c>
      <c r="S43" s="287">
        <f>SUMIFS('Отчет РПЗ(ПЗ)_ПЗИП'!$T:$T,'Отчет РПЗ(ПЗ)_ПЗИП'!$G:$G,Справочно!$C27,'Отчет РПЗ(ПЗ)_ПЗИП'!$K:$K,ПП!$I$14)</f>
        <v>0</v>
      </c>
      <c r="T43" s="61">
        <f>ПП!K31</f>
        <v>0</v>
      </c>
      <c r="U43" s="288">
        <f>COUNTIFS('Отчет РПЗ(ПЗ)_ПЗИП'!$G:$G,Справочно!$C27,'Отчет РПЗ(ПЗ)_ПЗИП'!$K:$K,ПП!$K$14)</f>
        <v>0</v>
      </c>
      <c r="V43" s="308">
        <f>ПП!L31</f>
        <v>0</v>
      </c>
      <c r="W43" s="289">
        <f>SUMIFS('Отчет РПЗ(ПЗ)_ПЗИП'!$T:$T,'Отчет РПЗ(ПЗ)_ПЗИП'!$G:$G,Справочно!$C27,'Отчет РПЗ(ПЗ)_ПЗИП'!$K:$K,ПП!$K$14)</f>
        <v>0</v>
      </c>
      <c r="X43" s="347">
        <f>ПП!M31</f>
        <v>0</v>
      </c>
      <c r="Y43" s="348">
        <f t="shared" si="3"/>
        <v>0</v>
      </c>
      <c r="Z43" s="349">
        <f t="shared" si="4"/>
        <v>0</v>
      </c>
      <c r="AA43" s="350">
        <f t="shared" si="5"/>
        <v>0</v>
      </c>
      <c r="AB43" s="322">
        <f>ПП!O31</f>
        <v>0</v>
      </c>
      <c r="AC43" s="386">
        <f>COUNTIFS('Отчет РПЗ(ПЗ)_ПЗИП'!$G:$G,Справочно!$C27,'Отчет РПЗ(ПЗ)_ПЗИП'!$K:$K,ПП!$O$14)</f>
        <v>0</v>
      </c>
      <c r="AD43" s="308">
        <f>ПП!P31</f>
        <v>0</v>
      </c>
      <c r="AE43" s="389">
        <f>SUMIFS('Отчет РПЗ(ПЗ)_ПЗИП'!$T:$T,'Отчет РПЗ(ПЗ)_ПЗИП'!$G:$G,Справочно!$C27,'Отчет РПЗ(ПЗ)_ПЗИП'!$K:$K,ПП!$O$14)</f>
        <v>0</v>
      </c>
      <c r="AF43" s="61">
        <f>ПП!Q31</f>
        <v>0</v>
      </c>
      <c r="AG43" s="386">
        <f>COUNTIFS('Отчет РПЗ(ПЗ)_ПЗИП'!$G:$G,Справочно!$C27,'Отчет РПЗ(ПЗ)_ПЗИП'!$K:$K,ПП!$Q$14)</f>
        <v>0</v>
      </c>
      <c r="AH43" s="332">
        <f>ПП!R31</f>
        <v>0</v>
      </c>
      <c r="AI43" s="389">
        <f>SUMIFS('Отчет РПЗ(ПЗ)_ПЗИП'!$T:$T,'Отчет РПЗ(ПЗ)_ПЗИП'!$G:$G,Справочно!$C27,'Отчет РПЗ(ПЗ)_ПЗИП'!$K:$K,ПП!$Q$14)</f>
        <v>0</v>
      </c>
      <c r="AJ43" s="61">
        <f>ПП!S31</f>
        <v>0</v>
      </c>
      <c r="AK43" s="386">
        <f>COUNTIFS('Отчет РПЗ(ПЗ)_ПЗИП'!$G:$G,Справочно!$C27,'Отчет РПЗ(ПЗ)_ПЗИП'!$K:$K,ПП!$S$14)</f>
        <v>0</v>
      </c>
      <c r="AL43" s="308">
        <f>ПП!T31</f>
        <v>0</v>
      </c>
      <c r="AM43" s="392">
        <f>SUMIFS('Отчет РПЗ(ПЗ)_ПЗИП'!$T:$T,'Отчет РПЗ(ПЗ)_ПЗИП'!$G:$G,Справочно!$C27,'Отчет РПЗ(ПЗ)_ПЗИП'!$K:$K,ПП!$S$14)</f>
        <v>0</v>
      </c>
      <c r="AN43" s="347">
        <f>ПП!U31</f>
        <v>0</v>
      </c>
      <c r="AO43" s="394">
        <f t="shared" si="6"/>
        <v>0</v>
      </c>
      <c r="AP43" s="349">
        <f t="shared" si="7"/>
        <v>0</v>
      </c>
      <c r="AQ43" s="395">
        <f t="shared" si="8"/>
        <v>0</v>
      </c>
      <c r="AR43" s="322">
        <f>ПП!W31</f>
        <v>0</v>
      </c>
      <c r="AS43" s="281">
        <f>COUNTIFS('Отчет РПЗ(ПЗ)_ПЗИП'!$G:$G,Справочно!$C27,'Отчет РПЗ(ПЗ)_ПЗИП'!$K:$K,ПП!$W$14)</f>
        <v>0</v>
      </c>
      <c r="AT43" s="308">
        <f>ПП!X31</f>
        <v>0</v>
      </c>
      <c r="AU43" s="280">
        <f>SUMIFS('Отчет РПЗ(ПЗ)_ПЗИП'!$T:$T,'Отчет РПЗ(ПЗ)_ПЗИП'!$G:$G,Справочно!$C27,'Отчет РПЗ(ПЗ)_ПЗИП'!$K:$K,ПП!$W$14)</f>
        <v>0</v>
      </c>
      <c r="AV43" s="61">
        <f>ПП!Y31</f>
        <v>0</v>
      </c>
      <c r="AW43" s="281">
        <f>COUNTIFS('Отчет РПЗ(ПЗ)_ПЗИП'!$G:$G,Справочно!$C27,'Отчет РПЗ(ПЗ)_ПЗИП'!$K:$K,ПП!$Y$14)</f>
        <v>0</v>
      </c>
      <c r="AX43" s="332">
        <f>ПП!Z31</f>
        <v>0</v>
      </c>
      <c r="AY43" s="280">
        <f>SUMIFS('Отчет РПЗ(ПЗ)_ПЗИП'!$T:$T,'Отчет РПЗ(ПЗ)_ПЗИП'!$G:$G,Справочно!$C27,'Отчет РПЗ(ПЗ)_ПЗИП'!$K:$K,ПП!$Y$14)</f>
        <v>0</v>
      </c>
      <c r="AZ43" s="61">
        <f>ПП!AA31</f>
        <v>0</v>
      </c>
      <c r="BA43" s="281">
        <f>COUNTIFS('Отчет РПЗ(ПЗ)_ПЗИП'!$G:$G,Справочно!$C27,'Отчет РПЗ(ПЗ)_ПЗИП'!$K:$K,ПП!$AA$14)</f>
        <v>0</v>
      </c>
      <c r="BB43" s="308">
        <f>ПП!AB31</f>
        <v>0</v>
      </c>
      <c r="BC43" s="282">
        <f>SUMIFS('Отчет РПЗ(ПЗ)_ПЗИП'!$T:$T,'Отчет РПЗ(ПЗ)_ПЗИП'!$G:$G,Справочно!$C27,'Отчет РПЗ(ПЗ)_ПЗИП'!$K:$K,ПП!$AA$14)</f>
        <v>0</v>
      </c>
      <c r="BD43" s="347">
        <f>ПП!AC31</f>
        <v>0</v>
      </c>
      <c r="BE43" s="373">
        <f t="shared" si="9"/>
        <v>0</v>
      </c>
      <c r="BF43" s="349">
        <f t="shared" si="10"/>
        <v>0</v>
      </c>
      <c r="BG43" s="374">
        <f t="shared" si="11"/>
        <v>0</v>
      </c>
      <c r="BH43" s="322">
        <f>ПП!AE31</f>
        <v>0</v>
      </c>
      <c r="BI43" s="358">
        <f>COUNTIFS('Отчет РПЗ(ПЗ)_ПЗИП'!$G:$G,Справочно!$C27,'Отчет РПЗ(ПЗ)_ПЗИП'!$K:$K,ПП!$AE$14)</f>
        <v>0</v>
      </c>
      <c r="BJ43" s="308">
        <f>ПП!AF31</f>
        <v>0</v>
      </c>
      <c r="BK43" s="360">
        <f>SUMIFS('Отчет РПЗ(ПЗ)_ПЗИП'!$T:$T,'Отчет РПЗ(ПЗ)_ПЗИП'!$G:$G,Справочно!$C27,'Отчет РПЗ(ПЗ)_ПЗИП'!$K:$K,ПП!$AE$14)</f>
        <v>0</v>
      </c>
      <c r="BL43" s="61">
        <f>ПП!AG31</f>
        <v>0</v>
      </c>
      <c r="BM43" s="358">
        <f>COUNTIFS('Отчет РПЗ(ПЗ)_ПЗИП'!$G:$G,Справочно!$C27,'Отчет РПЗ(ПЗ)_ПЗИП'!$K:$K,ПП!$AG$14)</f>
        <v>0</v>
      </c>
      <c r="BN43" s="332">
        <f>ПП!AH31</f>
        <v>0</v>
      </c>
      <c r="BO43" s="360">
        <f>SUMIFS('Отчет РПЗ(ПЗ)_ПЗИП'!$T:$T,'Отчет РПЗ(ПЗ)_ПЗИП'!$G:$G,Справочно!$C27,'Отчет РПЗ(ПЗ)_ПЗИП'!$K:$K,ПП!$AG$14)</f>
        <v>0</v>
      </c>
      <c r="BP43" s="61">
        <f>ПП!AI31</f>
        <v>0</v>
      </c>
      <c r="BQ43" s="358">
        <f>COUNTIFS('Отчет РПЗ(ПЗ)_ПЗИП'!$G:$G,Справочно!$C27,'Отчет РПЗ(ПЗ)_ПЗИП'!$K:$K,ПП!$AI$14)</f>
        <v>0</v>
      </c>
      <c r="BR43" s="308">
        <f>ПП!AJ31</f>
        <v>0</v>
      </c>
      <c r="BS43" s="364">
        <f>SUMIFS('Отчет РПЗ(ПЗ)_ПЗИП'!$T:$T,'Отчет РПЗ(ПЗ)_ПЗИП'!$G:$G,Справочно!$C27,'Отчет РПЗ(ПЗ)_ПЗИП'!$K:$K,ПП!$AI$14)</f>
        <v>0</v>
      </c>
      <c r="BT43" s="347">
        <f>ПП!AK31</f>
        <v>0</v>
      </c>
      <c r="BU43" s="366">
        <f t="shared" si="12"/>
        <v>0</v>
      </c>
      <c r="BV43" s="349">
        <f t="shared" si="13"/>
        <v>0</v>
      </c>
      <c r="BW43" s="367">
        <f t="shared" si="14"/>
        <v>0</v>
      </c>
    </row>
    <row r="44" spans="2:75" ht="14.4" thickBot="1" x14ac:dyDescent="0.35">
      <c r="B44" s="119" t="s">
        <v>384</v>
      </c>
      <c r="C44" s="136">
        <f>ПП!B32</f>
        <v>0</v>
      </c>
      <c r="D44" s="137">
        <f>ПП!C32</f>
        <v>0</v>
      </c>
      <c r="E44" s="84">
        <f>COUNTIF('Отчет РПЗ(ПЗ)_ПЗИП'!$G:$G,Справочно!$C28)</f>
        <v>0</v>
      </c>
      <c r="F44" s="85">
        <f t="shared" si="1"/>
        <v>0</v>
      </c>
      <c r="G44" s="198">
        <f>ПП!D32</f>
        <v>0</v>
      </c>
      <c r="H44" s="139">
        <f>ПП!E32</f>
        <v>0</v>
      </c>
      <c r="I44" s="200">
        <f>SUMIF('Отчет РПЗ(ПЗ)_ПЗИП'!$G:$G,Справочно!$C28,'Отчет РПЗ(ПЗ)_ПЗИП'!$AD:$AD)</f>
        <v>0</v>
      </c>
      <c r="J44" s="86">
        <f t="shared" si="2"/>
        <v>0</v>
      </c>
      <c r="K44" s="82"/>
      <c r="L44" s="322">
        <f>ПП!G32</f>
        <v>0</v>
      </c>
      <c r="M44" s="288">
        <f>COUNTIFS('Отчет РПЗ(ПЗ)_ПЗИП'!$G:$G,Справочно!$C28,'Отчет РПЗ(ПЗ)_ПЗИП'!$K:$K,ПП!$G$14)</f>
        <v>0</v>
      </c>
      <c r="N44" s="308">
        <f>ПП!H32</f>
        <v>0</v>
      </c>
      <c r="O44" s="287">
        <f>SUMIFS('Отчет РПЗ(ПЗ)_ПЗИП'!$T:$T,'Отчет РПЗ(ПЗ)_ПЗИП'!$G:$G,Справочно!$C28,'Отчет РПЗ(ПЗ)_ПЗИП'!$K:$K,ПП!$G$14)</f>
        <v>0</v>
      </c>
      <c r="P44" s="61">
        <f>ПП!I32</f>
        <v>0</v>
      </c>
      <c r="Q44" s="288">
        <f>COUNTIFS('Отчет РПЗ(ПЗ)_ПЗИП'!$G:$G,Справочно!$C28,'Отчет РПЗ(ПЗ)_ПЗИП'!$K:$K,ПП!$I$14)</f>
        <v>0</v>
      </c>
      <c r="R44" s="332">
        <f>ПП!J32</f>
        <v>0</v>
      </c>
      <c r="S44" s="287">
        <f>SUMIFS('Отчет РПЗ(ПЗ)_ПЗИП'!$T:$T,'Отчет РПЗ(ПЗ)_ПЗИП'!$G:$G,Справочно!$C28,'Отчет РПЗ(ПЗ)_ПЗИП'!$K:$K,ПП!$I$14)</f>
        <v>0</v>
      </c>
      <c r="T44" s="61">
        <f>ПП!K32</f>
        <v>0</v>
      </c>
      <c r="U44" s="288">
        <f>COUNTIFS('Отчет РПЗ(ПЗ)_ПЗИП'!$G:$G,Справочно!$C28,'Отчет РПЗ(ПЗ)_ПЗИП'!$K:$K,ПП!$K$14)</f>
        <v>0</v>
      </c>
      <c r="V44" s="308">
        <f>ПП!L32</f>
        <v>0</v>
      </c>
      <c r="W44" s="289">
        <f>SUMIFS('Отчет РПЗ(ПЗ)_ПЗИП'!$T:$T,'Отчет РПЗ(ПЗ)_ПЗИП'!$G:$G,Справочно!$C28,'Отчет РПЗ(ПЗ)_ПЗИП'!$K:$K,ПП!$K$14)</f>
        <v>0</v>
      </c>
      <c r="X44" s="347">
        <f>ПП!M32</f>
        <v>0</v>
      </c>
      <c r="Y44" s="348">
        <f t="shared" si="3"/>
        <v>0</v>
      </c>
      <c r="Z44" s="349">
        <f t="shared" si="4"/>
        <v>0</v>
      </c>
      <c r="AA44" s="350">
        <f t="shared" si="5"/>
        <v>0</v>
      </c>
      <c r="AB44" s="322">
        <f>ПП!O32</f>
        <v>0</v>
      </c>
      <c r="AC44" s="386">
        <f>COUNTIFS('Отчет РПЗ(ПЗ)_ПЗИП'!$G:$G,Справочно!$C28,'Отчет РПЗ(ПЗ)_ПЗИП'!$K:$K,ПП!$O$14)</f>
        <v>0</v>
      </c>
      <c r="AD44" s="308">
        <f>ПП!P32</f>
        <v>0</v>
      </c>
      <c r="AE44" s="389">
        <f>SUMIFS('Отчет РПЗ(ПЗ)_ПЗИП'!$T:$T,'Отчет РПЗ(ПЗ)_ПЗИП'!$G:$G,Справочно!$C28,'Отчет РПЗ(ПЗ)_ПЗИП'!$K:$K,ПП!$O$14)</f>
        <v>0</v>
      </c>
      <c r="AF44" s="61">
        <f>ПП!Q32</f>
        <v>0</v>
      </c>
      <c r="AG44" s="386">
        <f>COUNTIFS('Отчет РПЗ(ПЗ)_ПЗИП'!$G:$G,Справочно!$C28,'Отчет РПЗ(ПЗ)_ПЗИП'!$K:$K,ПП!$Q$14)</f>
        <v>0</v>
      </c>
      <c r="AH44" s="332">
        <f>ПП!R32</f>
        <v>0</v>
      </c>
      <c r="AI44" s="389">
        <f>SUMIFS('Отчет РПЗ(ПЗ)_ПЗИП'!$T:$T,'Отчет РПЗ(ПЗ)_ПЗИП'!$G:$G,Справочно!$C28,'Отчет РПЗ(ПЗ)_ПЗИП'!$K:$K,ПП!$Q$14)</f>
        <v>0</v>
      </c>
      <c r="AJ44" s="61">
        <f>ПП!S32</f>
        <v>0</v>
      </c>
      <c r="AK44" s="386">
        <f>COUNTIFS('Отчет РПЗ(ПЗ)_ПЗИП'!$G:$G,Справочно!$C28,'Отчет РПЗ(ПЗ)_ПЗИП'!$K:$K,ПП!$S$14)</f>
        <v>0</v>
      </c>
      <c r="AL44" s="308">
        <f>ПП!T32</f>
        <v>0</v>
      </c>
      <c r="AM44" s="392">
        <f>SUMIFS('Отчет РПЗ(ПЗ)_ПЗИП'!$T:$T,'Отчет РПЗ(ПЗ)_ПЗИП'!$G:$G,Справочно!$C28,'Отчет РПЗ(ПЗ)_ПЗИП'!$K:$K,ПП!$S$14)</f>
        <v>0</v>
      </c>
      <c r="AN44" s="347">
        <f>ПП!U32</f>
        <v>0</v>
      </c>
      <c r="AO44" s="394">
        <f t="shared" si="6"/>
        <v>0</v>
      </c>
      <c r="AP44" s="349">
        <f t="shared" si="7"/>
        <v>0</v>
      </c>
      <c r="AQ44" s="395">
        <f t="shared" si="8"/>
        <v>0</v>
      </c>
      <c r="AR44" s="322">
        <f>ПП!W32</f>
        <v>0</v>
      </c>
      <c r="AS44" s="281">
        <f>COUNTIFS('Отчет РПЗ(ПЗ)_ПЗИП'!$G:$G,Справочно!$C28,'Отчет РПЗ(ПЗ)_ПЗИП'!$K:$K,ПП!$W$14)</f>
        <v>0</v>
      </c>
      <c r="AT44" s="308">
        <f>ПП!X32</f>
        <v>0</v>
      </c>
      <c r="AU44" s="280">
        <f>SUMIFS('Отчет РПЗ(ПЗ)_ПЗИП'!$T:$T,'Отчет РПЗ(ПЗ)_ПЗИП'!$G:$G,Справочно!$C28,'Отчет РПЗ(ПЗ)_ПЗИП'!$K:$K,ПП!$W$14)</f>
        <v>0</v>
      </c>
      <c r="AV44" s="61">
        <f>ПП!Y32</f>
        <v>0</v>
      </c>
      <c r="AW44" s="281">
        <f>COUNTIFS('Отчет РПЗ(ПЗ)_ПЗИП'!$G:$G,Справочно!$C28,'Отчет РПЗ(ПЗ)_ПЗИП'!$K:$K,ПП!$Y$14)</f>
        <v>0</v>
      </c>
      <c r="AX44" s="332">
        <f>ПП!Z32</f>
        <v>0</v>
      </c>
      <c r="AY44" s="280">
        <f>SUMIFS('Отчет РПЗ(ПЗ)_ПЗИП'!$T:$T,'Отчет РПЗ(ПЗ)_ПЗИП'!$G:$G,Справочно!$C28,'Отчет РПЗ(ПЗ)_ПЗИП'!$K:$K,ПП!$Y$14)</f>
        <v>0</v>
      </c>
      <c r="AZ44" s="61">
        <f>ПП!AA32</f>
        <v>0</v>
      </c>
      <c r="BA44" s="281">
        <f>COUNTIFS('Отчет РПЗ(ПЗ)_ПЗИП'!$G:$G,Справочно!$C28,'Отчет РПЗ(ПЗ)_ПЗИП'!$K:$K,ПП!$AA$14)</f>
        <v>0</v>
      </c>
      <c r="BB44" s="308">
        <f>ПП!AB32</f>
        <v>0</v>
      </c>
      <c r="BC44" s="282">
        <f>SUMIFS('Отчет РПЗ(ПЗ)_ПЗИП'!$T:$T,'Отчет РПЗ(ПЗ)_ПЗИП'!$G:$G,Справочно!$C28,'Отчет РПЗ(ПЗ)_ПЗИП'!$K:$K,ПП!$AA$14)</f>
        <v>0</v>
      </c>
      <c r="BD44" s="347">
        <f>ПП!AC32</f>
        <v>0</v>
      </c>
      <c r="BE44" s="373">
        <f t="shared" si="9"/>
        <v>0</v>
      </c>
      <c r="BF44" s="349">
        <f t="shared" si="10"/>
        <v>0</v>
      </c>
      <c r="BG44" s="374">
        <f t="shared" si="11"/>
        <v>0</v>
      </c>
      <c r="BH44" s="322">
        <f>ПП!AE32</f>
        <v>0</v>
      </c>
      <c r="BI44" s="358">
        <f>COUNTIFS('Отчет РПЗ(ПЗ)_ПЗИП'!$G:$G,Справочно!$C28,'Отчет РПЗ(ПЗ)_ПЗИП'!$K:$K,ПП!$AE$14)</f>
        <v>0</v>
      </c>
      <c r="BJ44" s="308">
        <f>ПП!AF32</f>
        <v>0</v>
      </c>
      <c r="BK44" s="360">
        <f>SUMIFS('Отчет РПЗ(ПЗ)_ПЗИП'!$T:$T,'Отчет РПЗ(ПЗ)_ПЗИП'!$G:$G,Справочно!$C28,'Отчет РПЗ(ПЗ)_ПЗИП'!$K:$K,ПП!$AE$14)</f>
        <v>0</v>
      </c>
      <c r="BL44" s="61">
        <f>ПП!AG32</f>
        <v>0</v>
      </c>
      <c r="BM44" s="358">
        <f>COUNTIFS('Отчет РПЗ(ПЗ)_ПЗИП'!$G:$G,Справочно!$C28,'Отчет РПЗ(ПЗ)_ПЗИП'!$K:$K,ПП!$AG$14)</f>
        <v>0</v>
      </c>
      <c r="BN44" s="332">
        <f>ПП!AH32</f>
        <v>0</v>
      </c>
      <c r="BO44" s="360">
        <f>SUMIFS('Отчет РПЗ(ПЗ)_ПЗИП'!$T:$T,'Отчет РПЗ(ПЗ)_ПЗИП'!$G:$G,Справочно!$C28,'Отчет РПЗ(ПЗ)_ПЗИП'!$K:$K,ПП!$AG$14)</f>
        <v>0</v>
      </c>
      <c r="BP44" s="61">
        <f>ПП!AI32</f>
        <v>0</v>
      </c>
      <c r="BQ44" s="358">
        <f>COUNTIFS('Отчет РПЗ(ПЗ)_ПЗИП'!$G:$G,Справочно!$C28,'Отчет РПЗ(ПЗ)_ПЗИП'!$K:$K,ПП!$AI$14)</f>
        <v>0</v>
      </c>
      <c r="BR44" s="308">
        <f>ПП!AJ32</f>
        <v>0</v>
      </c>
      <c r="BS44" s="364">
        <f>SUMIFS('Отчет РПЗ(ПЗ)_ПЗИП'!$T:$T,'Отчет РПЗ(ПЗ)_ПЗИП'!$G:$G,Справочно!$C28,'Отчет РПЗ(ПЗ)_ПЗИП'!$K:$K,ПП!$AI$14)</f>
        <v>0</v>
      </c>
      <c r="BT44" s="347">
        <f>ПП!AK32</f>
        <v>0</v>
      </c>
      <c r="BU44" s="366">
        <f t="shared" si="12"/>
        <v>0</v>
      </c>
      <c r="BV44" s="349">
        <f t="shared" si="13"/>
        <v>0</v>
      </c>
      <c r="BW44" s="367">
        <f t="shared" si="14"/>
        <v>0</v>
      </c>
    </row>
    <row r="45" spans="2:75" ht="14.4" thickBot="1" x14ac:dyDescent="0.35">
      <c r="B45" s="119" t="s">
        <v>481</v>
      </c>
      <c r="C45" s="136">
        <f>ПП!B33</f>
        <v>0</v>
      </c>
      <c r="D45" s="137">
        <f>ПП!C33</f>
        <v>0</v>
      </c>
      <c r="E45" s="84">
        <f>COUNTIF('Отчет РПЗ(ПЗ)_ПЗИП'!$G:$G,Справочно!$C29)</f>
        <v>0</v>
      </c>
      <c r="F45" s="85">
        <f t="shared" si="1"/>
        <v>0</v>
      </c>
      <c r="G45" s="198">
        <f>ПП!D33</f>
        <v>0</v>
      </c>
      <c r="H45" s="139">
        <f>ПП!E33</f>
        <v>0</v>
      </c>
      <c r="I45" s="200">
        <f>SUMIF('Отчет РПЗ(ПЗ)_ПЗИП'!$G:$G,Справочно!$C29,'Отчет РПЗ(ПЗ)_ПЗИП'!$AD:$AD)</f>
        <v>0</v>
      </c>
      <c r="J45" s="86">
        <f t="shared" si="2"/>
        <v>0</v>
      </c>
      <c r="K45" s="82"/>
      <c r="L45" s="322">
        <f>ПП!G33</f>
        <v>0</v>
      </c>
      <c r="M45" s="288">
        <f>COUNTIFS('Отчет РПЗ(ПЗ)_ПЗИП'!$G:$G,Справочно!$C29,'Отчет РПЗ(ПЗ)_ПЗИП'!$K:$K,ПП!$G$14)</f>
        <v>0</v>
      </c>
      <c r="N45" s="308">
        <f>ПП!H33</f>
        <v>0</v>
      </c>
      <c r="O45" s="287">
        <f>SUMIFS('Отчет РПЗ(ПЗ)_ПЗИП'!$T:$T,'Отчет РПЗ(ПЗ)_ПЗИП'!$G:$G,Справочно!$C29,'Отчет РПЗ(ПЗ)_ПЗИП'!$K:$K,ПП!$G$14)</f>
        <v>0</v>
      </c>
      <c r="P45" s="61">
        <f>ПП!I33</f>
        <v>0</v>
      </c>
      <c r="Q45" s="288">
        <f>COUNTIFS('Отчет РПЗ(ПЗ)_ПЗИП'!$G:$G,Справочно!$C29,'Отчет РПЗ(ПЗ)_ПЗИП'!$K:$K,ПП!$I$14)</f>
        <v>0</v>
      </c>
      <c r="R45" s="332">
        <f>ПП!J33</f>
        <v>0</v>
      </c>
      <c r="S45" s="287">
        <f>SUMIFS('Отчет РПЗ(ПЗ)_ПЗИП'!$T:$T,'Отчет РПЗ(ПЗ)_ПЗИП'!$G:$G,Справочно!$C29,'Отчет РПЗ(ПЗ)_ПЗИП'!$K:$K,ПП!$I$14)</f>
        <v>0</v>
      </c>
      <c r="T45" s="61">
        <f>ПП!K33</f>
        <v>0</v>
      </c>
      <c r="U45" s="288">
        <f>COUNTIFS('Отчет РПЗ(ПЗ)_ПЗИП'!$G:$G,Справочно!$C29,'Отчет РПЗ(ПЗ)_ПЗИП'!$K:$K,ПП!$K$14)</f>
        <v>0</v>
      </c>
      <c r="V45" s="308">
        <f>ПП!L33</f>
        <v>0</v>
      </c>
      <c r="W45" s="289">
        <f>SUMIFS('Отчет РПЗ(ПЗ)_ПЗИП'!$T:$T,'Отчет РПЗ(ПЗ)_ПЗИП'!$G:$G,Справочно!$C29,'Отчет РПЗ(ПЗ)_ПЗИП'!$K:$K,ПП!$K$14)</f>
        <v>0</v>
      </c>
      <c r="X45" s="347">
        <f>ПП!M33</f>
        <v>0</v>
      </c>
      <c r="Y45" s="348">
        <f t="shared" si="3"/>
        <v>0</v>
      </c>
      <c r="Z45" s="349">
        <f t="shared" si="4"/>
        <v>0</v>
      </c>
      <c r="AA45" s="350">
        <f t="shared" si="5"/>
        <v>0</v>
      </c>
      <c r="AB45" s="322">
        <f>ПП!O33</f>
        <v>0</v>
      </c>
      <c r="AC45" s="386">
        <f>COUNTIFS('Отчет РПЗ(ПЗ)_ПЗИП'!$G:$G,Справочно!$C29,'Отчет РПЗ(ПЗ)_ПЗИП'!$K:$K,ПП!$O$14)</f>
        <v>0</v>
      </c>
      <c r="AD45" s="308">
        <f>ПП!P33</f>
        <v>0</v>
      </c>
      <c r="AE45" s="389">
        <f>SUMIFS('Отчет РПЗ(ПЗ)_ПЗИП'!$T:$T,'Отчет РПЗ(ПЗ)_ПЗИП'!$G:$G,Справочно!$C29,'Отчет РПЗ(ПЗ)_ПЗИП'!$K:$K,ПП!$O$14)</f>
        <v>0</v>
      </c>
      <c r="AF45" s="61">
        <f>ПП!Q33</f>
        <v>0</v>
      </c>
      <c r="AG45" s="386">
        <f>COUNTIFS('Отчет РПЗ(ПЗ)_ПЗИП'!$G:$G,Справочно!$C29,'Отчет РПЗ(ПЗ)_ПЗИП'!$K:$K,ПП!$Q$14)</f>
        <v>0</v>
      </c>
      <c r="AH45" s="332">
        <f>ПП!R33</f>
        <v>0</v>
      </c>
      <c r="AI45" s="389">
        <f>SUMIFS('Отчет РПЗ(ПЗ)_ПЗИП'!$T:$T,'Отчет РПЗ(ПЗ)_ПЗИП'!$G:$G,Справочно!$C29,'Отчет РПЗ(ПЗ)_ПЗИП'!$K:$K,ПП!$Q$14)</f>
        <v>0</v>
      </c>
      <c r="AJ45" s="61">
        <f>ПП!S33</f>
        <v>0</v>
      </c>
      <c r="AK45" s="386">
        <f>COUNTIFS('Отчет РПЗ(ПЗ)_ПЗИП'!$G:$G,Справочно!$C29,'Отчет РПЗ(ПЗ)_ПЗИП'!$K:$K,ПП!$S$14)</f>
        <v>0</v>
      </c>
      <c r="AL45" s="308">
        <f>ПП!T33</f>
        <v>0</v>
      </c>
      <c r="AM45" s="392">
        <f>SUMIFS('Отчет РПЗ(ПЗ)_ПЗИП'!$T:$T,'Отчет РПЗ(ПЗ)_ПЗИП'!$G:$G,Справочно!$C29,'Отчет РПЗ(ПЗ)_ПЗИП'!$K:$K,ПП!$S$14)</f>
        <v>0</v>
      </c>
      <c r="AN45" s="347">
        <f>ПП!U33</f>
        <v>0</v>
      </c>
      <c r="AO45" s="394">
        <f t="shared" si="6"/>
        <v>0</v>
      </c>
      <c r="AP45" s="349">
        <f t="shared" si="7"/>
        <v>0</v>
      </c>
      <c r="AQ45" s="395">
        <f t="shared" si="8"/>
        <v>0</v>
      </c>
      <c r="AR45" s="322">
        <f>ПП!W33</f>
        <v>0</v>
      </c>
      <c r="AS45" s="281">
        <f>COUNTIFS('Отчет РПЗ(ПЗ)_ПЗИП'!$G:$G,Справочно!$C29,'Отчет РПЗ(ПЗ)_ПЗИП'!$K:$K,ПП!$W$14)</f>
        <v>0</v>
      </c>
      <c r="AT45" s="308">
        <f>ПП!X33</f>
        <v>0</v>
      </c>
      <c r="AU45" s="280">
        <f>SUMIFS('Отчет РПЗ(ПЗ)_ПЗИП'!$T:$T,'Отчет РПЗ(ПЗ)_ПЗИП'!$G:$G,Справочно!$C29,'Отчет РПЗ(ПЗ)_ПЗИП'!$K:$K,ПП!$W$14)</f>
        <v>0</v>
      </c>
      <c r="AV45" s="61">
        <f>ПП!Y33</f>
        <v>0</v>
      </c>
      <c r="AW45" s="281">
        <f>COUNTIFS('Отчет РПЗ(ПЗ)_ПЗИП'!$G:$G,Справочно!$C29,'Отчет РПЗ(ПЗ)_ПЗИП'!$K:$K,ПП!$Y$14)</f>
        <v>0</v>
      </c>
      <c r="AX45" s="332">
        <f>ПП!Z33</f>
        <v>0</v>
      </c>
      <c r="AY45" s="280">
        <f>SUMIFS('Отчет РПЗ(ПЗ)_ПЗИП'!$T:$T,'Отчет РПЗ(ПЗ)_ПЗИП'!$G:$G,Справочно!$C29,'Отчет РПЗ(ПЗ)_ПЗИП'!$K:$K,ПП!$Y$14)</f>
        <v>0</v>
      </c>
      <c r="AZ45" s="61">
        <f>ПП!AA33</f>
        <v>0</v>
      </c>
      <c r="BA45" s="281">
        <f>COUNTIFS('Отчет РПЗ(ПЗ)_ПЗИП'!$G:$G,Справочно!$C29,'Отчет РПЗ(ПЗ)_ПЗИП'!$K:$K,ПП!$AA$14)</f>
        <v>0</v>
      </c>
      <c r="BB45" s="308">
        <f>ПП!AB33</f>
        <v>0</v>
      </c>
      <c r="BC45" s="282">
        <f>SUMIFS('Отчет РПЗ(ПЗ)_ПЗИП'!$T:$T,'Отчет РПЗ(ПЗ)_ПЗИП'!$G:$G,Справочно!$C29,'Отчет РПЗ(ПЗ)_ПЗИП'!$K:$K,ПП!$AA$14)</f>
        <v>0</v>
      </c>
      <c r="BD45" s="347">
        <f>ПП!AC33</f>
        <v>0</v>
      </c>
      <c r="BE45" s="373">
        <f t="shared" si="9"/>
        <v>0</v>
      </c>
      <c r="BF45" s="349">
        <f t="shared" si="10"/>
        <v>0</v>
      </c>
      <c r="BG45" s="374">
        <f t="shared" si="11"/>
        <v>0</v>
      </c>
      <c r="BH45" s="322">
        <f>ПП!AE33</f>
        <v>0</v>
      </c>
      <c r="BI45" s="358">
        <f>COUNTIFS('Отчет РПЗ(ПЗ)_ПЗИП'!$G:$G,Справочно!$C29,'Отчет РПЗ(ПЗ)_ПЗИП'!$K:$K,ПП!$AE$14)</f>
        <v>0</v>
      </c>
      <c r="BJ45" s="308">
        <f>ПП!AF33</f>
        <v>0</v>
      </c>
      <c r="BK45" s="360">
        <f>SUMIFS('Отчет РПЗ(ПЗ)_ПЗИП'!$T:$T,'Отчет РПЗ(ПЗ)_ПЗИП'!$G:$G,Справочно!$C29,'Отчет РПЗ(ПЗ)_ПЗИП'!$K:$K,ПП!$AE$14)</f>
        <v>0</v>
      </c>
      <c r="BL45" s="61">
        <f>ПП!AG33</f>
        <v>0</v>
      </c>
      <c r="BM45" s="358">
        <f>COUNTIFS('Отчет РПЗ(ПЗ)_ПЗИП'!$G:$G,Справочно!$C29,'Отчет РПЗ(ПЗ)_ПЗИП'!$K:$K,ПП!$AG$14)</f>
        <v>0</v>
      </c>
      <c r="BN45" s="332">
        <f>ПП!AH33</f>
        <v>0</v>
      </c>
      <c r="BO45" s="360">
        <f>SUMIFS('Отчет РПЗ(ПЗ)_ПЗИП'!$T:$T,'Отчет РПЗ(ПЗ)_ПЗИП'!$G:$G,Справочно!$C29,'Отчет РПЗ(ПЗ)_ПЗИП'!$K:$K,ПП!$AG$14)</f>
        <v>0</v>
      </c>
      <c r="BP45" s="61">
        <f>ПП!AI33</f>
        <v>0</v>
      </c>
      <c r="BQ45" s="358">
        <f>COUNTIFS('Отчет РПЗ(ПЗ)_ПЗИП'!$G:$G,Справочно!$C29,'Отчет РПЗ(ПЗ)_ПЗИП'!$K:$K,ПП!$AI$14)</f>
        <v>0</v>
      </c>
      <c r="BR45" s="308">
        <f>ПП!AJ33</f>
        <v>0</v>
      </c>
      <c r="BS45" s="364">
        <f>SUMIFS('Отчет РПЗ(ПЗ)_ПЗИП'!$T:$T,'Отчет РПЗ(ПЗ)_ПЗИП'!$G:$G,Справочно!$C29,'Отчет РПЗ(ПЗ)_ПЗИП'!$K:$K,ПП!$AI$14)</f>
        <v>0</v>
      </c>
      <c r="BT45" s="347">
        <f>ПП!AK33</f>
        <v>0</v>
      </c>
      <c r="BU45" s="366">
        <f t="shared" si="12"/>
        <v>0</v>
      </c>
      <c r="BV45" s="349">
        <f t="shared" si="13"/>
        <v>0</v>
      </c>
      <c r="BW45" s="367">
        <f t="shared" si="14"/>
        <v>0</v>
      </c>
    </row>
    <row r="46" spans="2:75" ht="14.4" thickBot="1" x14ac:dyDescent="0.35">
      <c r="B46" s="119" t="s">
        <v>385</v>
      </c>
      <c r="C46" s="136">
        <f>ПП!B34</f>
        <v>0</v>
      </c>
      <c r="D46" s="137">
        <f>ПП!C34</f>
        <v>0</v>
      </c>
      <c r="E46" s="84">
        <f>COUNTIF('Отчет РПЗ(ПЗ)_ПЗИП'!$G:$G,Справочно!$C30)</f>
        <v>0</v>
      </c>
      <c r="F46" s="85">
        <f t="shared" si="1"/>
        <v>0</v>
      </c>
      <c r="G46" s="198">
        <f>ПП!D34</f>
        <v>0</v>
      </c>
      <c r="H46" s="139">
        <f>ПП!E34</f>
        <v>0</v>
      </c>
      <c r="I46" s="200">
        <f>SUMIF('Отчет РПЗ(ПЗ)_ПЗИП'!$G:$G,Справочно!$C30,'Отчет РПЗ(ПЗ)_ПЗИП'!$AD:$AD)</f>
        <v>0</v>
      </c>
      <c r="J46" s="86">
        <f t="shared" si="2"/>
        <v>0</v>
      </c>
      <c r="K46" s="82"/>
      <c r="L46" s="322">
        <f>ПП!G34</f>
        <v>0</v>
      </c>
      <c r="M46" s="288">
        <f>COUNTIFS('Отчет РПЗ(ПЗ)_ПЗИП'!$G:$G,Справочно!$C30,'Отчет РПЗ(ПЗ)_ПЗИП'!$K:$K,ПП!$G$14)</f>
        <v>0</v>
      </c>
      <c r="N46" s="308">
        <f>ПП!H34</f>
        <v>0</v>
      </c>
      <c r="O46" s="287">
        <f>SUMIFS('Отчет РПЗ(ПЗ)_ПЗИП'!$T:$T,'Отчет РПЗ(ПЗ)_ПЗИП'!$G:$G,Справочно!$C30,'Отчет РПЗ(ПЗ)_ПЗИП'!$K:$K,ПП!$G$14)</f>
        <v>0</v>
      </c>
      <c r="P46" s="61">
        <f>ПП!I34</f>
        <v>0</v>
      </c>
      <c r="Q46" s="288">
        <f>COUNTIFS('Отчет РПЗ(ПЗ)_ПЗИП'!$G:$G,Справочно!$C30,'Отчет РПЗ(ПЗ)_ПЗИП'!$K:$K,ПП!$I$14)</f>
        <v>0</v>
      </c>
      <c r="R46" s="332">
        <f>ПП!J34</f>
        <v>0</v>
      </c>
      <c r="S46" s="287">
        <f>SUMIFS('Отчет РПЗ(ПЗ)_ПЗИП'!$T:$T,'Отчет РПЗ(ПЗ)_ПЗИП'!$G:$G,Справочно!$C30,'Отчет РПЗ(ПЗ)_ПЗИП'!$K:$K,ПП!$I$14)</f>
        <v>0</v>
      </c>
      <c r="T46" s="61">
        <f>ПП!K34</f>
        <v>0</v>
      </c>
      <c r="U46" s="288">
        <f>COUNTIFS('Отчет РПЗ(ПЗ)_ПЗИП'!$G:$G,Справочно!$C30,'Отчет РПЗ(ПЗ)_ПЗИП'!$K:$K,ПП!$K$14)</f>
        <v>0</v>
      </c>
      <c r="V46" s="308">
        <f>ПП!L34</f>
        <v>0</v>
      </c>
      <c r="W46" s="289">
        <f>SUMIFS('Отчет РПЗ(ПЗ)_ПЗИП'!$T:$T,'Отчет РПЗ(ПЗ)_ПЗИП'!$G:$G,Справочно!$C30,'Отчет РПЗ(ПЗ)_ПЗИП'!$K:$K,ПП!$K$14)</f>
        <v>0</v>
      </c>
      <c r="X46" s="347">
        <f>ПП!M34</f>
        <v>0</v>
      </c>
      <c r="Y46" s="348">
        <f t="shared" si="3"/>
        <v>0</v>
      </c>
      <c r="Z46" s="349">
        <f t="shared" si="4"/>
        <v>0</v>
      </c>
      <c r="AA46" s="350">
        <f t="shared" si="5"/>
        <v>0</v>
      </c>
      <c r="AB46" s="322">
        <f>ПП!O34</f>
        <v>0</v>
      </c>
      <c r="AC46" s="386">
        <f>COUNTIFS('Отчет РПЗ(ПЗ)_ПЗИП'!$G:$G,Справочно!$C30,'Отчет РПЗ(ПЗ)_ПЗИП'!$K:$K,ПП!$O$14)</f>
        <v>0</v>
      </c>
      <c r="AD46" s="308">
        <f>ПП!P34</f>
        <v>0</v>
      </c>
      <c r="AE46" s="389">
        <f>SUMIFS('Отчет РПЗ(ПЗ)_ПЗИП'!$T:$T,'Отчет РПЗ(ПЗ)_ПЗИП'!$G:$G,Справочно!$C30,'Отчет РПЗ(ПЗ)_ПЗИП'!$K:$K,ПП!$O$14)</f>
        <v>0</v>
      </c>
      <c r="AF46" s="61">
        <f>ПП!Q34</f>
        <v>0</v>
      </c>
      <c r="AG46" s="386">
        <f>COUNTIFS('Отчет РПЗ(ПЗ)_ПЗИП'!$G:$G,Справочно!$C30,'Отчет РПЗ(ПЗ)_ПЗИП'!$K:$K,ПП!$Q$14)</f>
        <v>0</v>
      </c>
      <c r="AH46" s="332">
        <f>ПП!R34</f>
        <v>0</v>
      </c>
      <c r="AI46" s="389">
        <f>SUMIFS('Отчет РПЗ(ПЗ)_ПЗИП'!$T:$T,'Отчет РПЗ(ПЗ)_ПЗИП'!$G:$G,Справочно!$C30,'Отчет РПЗ(ПЗ)_ПЗИП'!$K:$K,ПП!$Q$14)</f>
        <v>0</v>
      </c>
      <c r="AJ46" s="61">
        <f>ПП!S34</f>
        <v>0</v>
      </c>
      <c r="AK46" s="386">
        <f>COUNTIFS('Отчет РПЗ(ПЗ)_ПЗИП'!$G:$G,Справочно!$C30,'Отчет РПЗ(ПЗ)_ПЗИП'!$K:$K,ПП!$S$14)</f>
        <v>0</v>
      </c>
      <c r="AL46" s="308">
        <f>ПП!T34</f>
        <v>0</v>
      </c>
      <c r="AM46" s="392">
        <f>SUMIFS('Отчет РПЗ(ПЗ)_ПЗИП'!$T:$T,'Отчет РПЗ(ПЗ)_ПЗИП'!$G:$G,Справочно!$C30,'Отчет РПЗ(ПЗ)_ПЗИП'!$K:$K,ПП!$S$14)</f>
        <v>0</v>
      </c>
      <c r="AN46" s="347">
        <f>ПП!U34</f>
        <v>0</v>
      </c>
      <c r="AO46" s="394">
        <f t="shared" si="6"/>
        <v>0</v>
      </c>
      <c r="AP46" s="349">
        <f t="shared" si="7"/>
        <v>0</v>
      </c>
      <c r="AQ46" s="395">
        <f t="shared" si="8"/>
        <v>0</v>
      </c>
      <c r="AR46" s="322">
        <f>ПП!W34</f>
        <v>0</v>
      </c>
      <c r="AS46" s="281">
        <f>COUNTIFS('Отчет РПЗ(ПЗ)_ПЗИП'!$G:$G,Справочно!$C30,'Отчет РПЗ(ПЗ)_ПЗИП'!$K:$K,ПП!$W$14)</f>
        <v>0</v>
      </c>
      <c r="AT46" s="308">
        <f>ПП!X34</f>
        <v>0</v>
      </c>
      <c r="AU46" s="280">
        <f>SUMIFS('Отчет РПЗ(ПЗ)_ПЗИП'!$T:$T,'Отчет РПЗ(ПЗ)_ПЗИП'!$G:$G,Справочно!$C30,'Отчет РПЗ(ПЗ)_ПЗИП'!$K:$K,ПП!$W$14)</f>
        <v>0</v>
      </c>
      <c r="AV46" s="61">
        <f>ПП!Y34</f>
        <v>0</v>
      </c>
      <c r="AW46" s="281">
        <f>COUNTIFS('Отчет РПЗ(ПЗ)_ПЗИП'!$G:$G,Справочно!$C30,'Отчет РПЗ(ПЗ)_ПЗИП'!$K:$K,ПП!$Y$14)</f>
        <v>0</v>
      </c>
      <c r="AX46" s="332">
        <f>ПП!Z34</f>
        <v>0</v>
      </c>
      <c r="AY46" s="280">
        <f>SUMIFS('Отчет РПЗ(ПЗ)_ПЗИП'!$T:$T,'Отчет РПЗ(ПЗ)_ПЗИП'!$G:$G,Справочно!$C30,'Отчет РПЗ(ПЗ)_ПЗИП'!$K:$K,ПП!$Y$14)</f>
        <v>0</v>
      </c>
      <c r="AZ46" s="61">
        <f>ПП!AA34</f>
        <v>0</v>
      </c>
      <c r="BA46" s="281">
        <f>COUNTIFS('Отчет РПЗ(ПЗ)_ПЗИП'!$G:$G,Справочно!$C30,'Отчет РПЗ(ПЗ)_ПЗИП'!$K:$K,ПП!$AA$14)</f>
        <v>0</v>
      </c>
      <c r="BB46" s="308">
        <f>ПП!AB34</f>
        <v>0</v>
      </c>
      <c r="BC46" s="282">
        <f>SUMIFS('Отчет РПЗ(ПЗ)_ПЗИП'!$T:$T,'Отчет РПЗ(ПЗ)_ПЗИП'!$G:$G,Справочно!$C30,'Отчет РПЗ(ПЗ)_ПЗИП'!$K:$K,ПП!$AA$14)</f>
        <v>0</v>
      </c>
      <c r="BD46" s="347">
        <f>ПП!AC34</f>
        <v>0</v>
      </c>
      <c r="BE46" s="373">
        <f t="shared" si="9"/>
        <v>0</v>
      </c>
      <c r="BF46" s="349">
        <f t="shared" si="10"/>
        <v>0</v>
      </c>
      <c r="BG46" s="374">
        <f t="shared" si="11"/>
        <v>0</v>
      </c>
      <c r="BH46" s="322">
        <f>ПП!AE34</f>
        <v>0</v>
      </c>
      <c r="BI46" s="358">
        <f>COUNTIFS('Отчет РПЗ(ПЗ)_ПЗИП'!$G:$G,Справочно!$C30,'Отчет РПЗ(ПЗ)_ПЗИП'!$K:$K,ПП!$AE$14)</f>
        <v>0</v>
      </c>
      <c r="BJ46" s="308">
        <f>ПП!AF34</f>
        <v>0</v>
      </c>
      <c r="BK46" s="360">
        <f>SUMIFS('Отчет РПЗ(ПЗ)_ПЗИП'!$T:$T,'Отчет РПЗ(ПЗ)_ПЗИП'!$G:$G,Справочно!$C30,'Отчет РПЗ(ПЗ)_ПЗИП'!$K:$K,ПП!$AE$14)</f>
        <v>0</v>
      </c>
      <c r="BL46" s="61">
        <f>ПП!AG34</f>
        <v>0</v>
      </c>
      <c r="BM46" s="358">
        <f>COUNTIFS('Отчет РПЗ(ПЗ)_ПЗИП'!$G:$G,Справочно!$C30,'Отчет РПЗ(ПЗ)_ПЗИП'!$K:$K,ПП!$AG$14)</f>
        <v>0</v>
      </c>
      <c r="BN46" s="332">
        <f>ПП!AH34</f>
        <v>0</v>
      </c>
      <c r="BO46" s="360">
        <f>SUMIFS('Отчет РПЗ(ПЗ)_ПЗИП'!$T:$T,'Отчет РПЗ(ПЗ)_ПЗИП'!$G:$G,Справочно!$C30,'Отчет РПЗ(ПЗ)_ПЗИП'!$K:$K,ПП!$AG$14)</f>
        <v>0</v>
      </c>
      <c r="BP46" s="61">
        <f>ПП!AI34</f>
        <v>0</v>
      </c>
      <c r="BQ46" s="358">
        <f>COUNTIFS('Отчет РПЗ(ПЗ)_ПЗИП'!$G:$G,Справочно!$C30,'Отчет РПЗ(ПЗ)_ПЗИП'!$K:$K,ПП!$AI$14)</f>
        <v>0</v>
      </c>
      <c r="BR46" s="308">
        <f>ПП!AJ34</f>
        <v>0</v>
      </c>
      <c r="BS46" s="364">
        <f>SUMIFS('Отчет РПЗ(ПЗ)_ПЗИП'!$T:$T,'Отчет РПЗ(ПЗ)_ПЗИП'!$G:$G,Справочно!$C30,'Отчет РПЗ(ПЗ)_ПЗИП'!$K:$K,ПП!$AI$14)</f>
        <v>0</v>
      </c>
      <c r="BT46" s="347">
        <f>ПП!AK34</f>
        <v>0</v>
      </c>
      <c r="BU46" s="366">
        <f t="shared" si="12"/>
        <v>0</v>
      </c>
      <c r="BV46" s="349">
        <f t="shared" si="13"/>
        <v>0</v>
      </c>
      <c r="BW46" s="367">
        <f t="shared" si="14"/>
        <v>0</v>
      </c>
    </row>
    <row r="47" spans="2:75" ht="14.4" thickBot="1" x14ac:dyDescent="0.35">
      <c r="B47" s="119" t="s">
        <v>482</v>
      </c>
      <c r="C47" s="136">
        <f>ПП!B35</f>
        <v>0</v>
      </c>
      <c r="D47" s="137">
        <f>ПП!C35</f>
        <v>0</v>
      </c>
      <c r="E47" s="84">
        <f>COUNTIF('Отчет РПЗ(ПЗ)_ПЗИП'!$G:$G,Справочно!$C31)</f>
        <v>0</v>
      </c>
      <c r="F47" s="85">
        <f t="shared" si="1"/>
        <v>0</v>
      </c>
      <c r="G47" s="198">
        <f>ПП!D35</f>
        <v>0</v>
      </c>
      <c r="H47" s="139">
        <f>ПП!E35</f>
        <v>0</v>
      </c>
      <c r="I47" s="200">
        <f>SUMIF('Отчет РПЗ(ПЗ)_ПЗИП'!$G:$G,Справочно!$C31,'Отчет РПЗ(ПЗ)_ПЗИП'!$AD:$AD)</f>
        <v>0</v>
      </c>
      <c r="J47" s="86">
        <f t="shared" si="2"/>
        <v>0</v>
      </c>
      <c r="K47" s="82"/>
      <c r="L47" s="333">
        <f>ПП!G35</f>
        <v>0</v>
      </c>
      <c r="M47" s="334">
        <f>COUNTIFS('Отчет РПЗ(ПЗ)_ПЗИП'!$G:$G,Справочно!$C31,'Отчет РПЗ(ПЗ)_ПЗИП'!$K:$K,ПП!$G$14)</f>
        <v>0</v>
      </c>
      <c r="N47" s="323">
        <f>ПП!H35</f>
        <v>0</v>
      </c>
      <c r="O47" s="335">
        <f>SUMIFS('Отчет РПЗ(ПЗ)_ПЗИП'!$T:$T,'Отчет РПЗ(ПЗ)_ПЗИП'!$G:$G,Справочно!$C31,'Отчет РПЗ(ПЗ)_ПЗИП'!$K:$K,ПП!$G$14)</f>
        <v>0</v>
      </c>
      <c r="P47" s="336">
        <f>ПП!I35</f>
        <v>0</v>
      </c>
      <c r="Q47" s="334">
        <f>COUNTIFS('Отчет РПЗ(ПЗ)_ПЗИП'!$G:$G,Справочно!$C31,'Отчет РПЗ(ПЗ)_ПЗИП'!$K:$K,ПП!$I$14)</f>
        <v>0</v>
      </c>
      <c r="R47" s="337">
        <f>ПП!J35</f>
        <v>0</v>
      </c>
      <c r="S47" s="335">
        <f>SUMIFS('Отчет РПЗ(ПЗ)_ПЗИП'!$T:$T,'Отчет РПЗ(ПЗ)_ПЗИП'!$G:$G,Справочно!$C31,'Отчет РПЗ(ПЗ)_ПЗИП'!$K:$K,ПП!$I$14)</f>
        <v>0</v>
      </c>
      <c r="T47" s="336">
        <f>ПП!K35</f>
        <v>0</v>
      </c>
      <c r="U47" s="334">
        <f>COUNTIFS('Отчет РПЗ(ПЗ)_ПЗИП'!$G:$G,Справочно!$C31,'Отчет РПЗ(ПЗ)_ПЗИП'!$K:$K,ПП!$K$14)</f>
        <v>0</v>
      </c>
      <c r="V47" s="323">
        <f>ПП!L35</f>
        <v>0</v>
      </c>
      <c r="W47" s="338">
        <f>SUMIFS('Отчет РПЗ(ПЗ)_ПЗИП'!$T:$T,'Отчет РПЗ(ПЗ)_ПЗИП'!$G:$G,Справочно!$C31,'Отчет РПЗ(ПЗ)_ПЗИП'!$K:$K,ПП!$K$14)</f>
        <v>0</v>
      </c>
      <c r="X47" s="347">
        <f>ПП!M35</f>
        <v>0</v>
      </c>
      <c r="Y47" s="348">
        <f t="shared" si="3"/>
        <v>0</v>
      </c>
      <c r="Z47" s="349">
        <f t="shared" si="4"/>
        <v>0</v>
      </c>
      <c r="AA47" s="350">
        <f t="shared" si="5"/>
        <v>0</v>
      </c>
      <c r="AB47" s="333">
        <f>ПП!O35</f>
        <v>0</v>
      </c>
      <c r="AC47" s="387">
        <f>COUNTIFS('Отчет РПЗ(ПЗ)_ПЗИП'!$G:$G,Справочно!$C31,'Отчет РПЗ(ПЗ)_ПЗИП'!$K:$K,ПП!$O$14)</f>
        <v>0</v>
      </c>
      <c r="AD47" s="323">
        <f>ПП!P35</f>
        <v>0</v>
      </c>
      <c r="AE47" s="390">
        <f>SUMIFS('Отчет РПЗ(ПЗ)_ПЗИП'!$T:$T,'Отчет РПЗ(ПЗ)_ПЗИП'!$G:$G,Справочно!$C31,'Отчет РПЗ(ПЗ)_ПЗИП'!$K:$K,ПП!$O$14)</f>
        <v>0</v>
      </c>
      <c r="AF47" s="336">
        <f>ПП!Q35</f>
        <v>0</v>
      </c>
      <c r="AG47" s="387">
        <f>COUNTIFS('Отчет РПЗ(ПЗ)_ПЗИП'!$G:$G,Справочно!$C31,'Отчет РПЗ(ПЗ)_ПЗИП'!$K:$K,ПП!$Q$14)</f>
        <v>0</v>
      </c>
      <c r="AH47" s="337">
        <f>ПП!R35</f>
        <v>0</v>
      </c>
      <c r="AI47" s="390">
        <f>SUMIFS('Отчет РПЗ(ПЗ)_ПЗИП'!$T:$T,'Отчет РПЗ(ПЗ)_ПЗИП'!$G:$G,Справочно!$C31,'Отчет РПЗ(ПЗ)_ПЗИП'!$K:$K,ПП!$Q$14)</f>
        <v>0</v>
      </c>
      <c r="AJ47" s="336">
        <f>ПП!S35</f>
        <v>0</v>
      </c>
      <c r="AK47" s="387">
        <f>COUNTIFS('Отчет РПЗ(ПЗ)_ПЗИП'!$G:$G,Справочно!$C31,'Отчет РПЗ(ПЗ)_ПЗИП'!$K:$K,ПП!$S$14)</f>
        <v>0</v>
      </c>
      <c r="AL47" s="323">
        <f>ПП!T35</f>
        <v>0</v>
      </c>
      <c r="AM47" s="393">
        <f>SUMIFS('Отчет РПЗ(ПЗ)_ПЗИП'!$T:$T,'Отчет РПЗ(ПЗ)_ПЗИП'!$G:$G,Справочно!$C31,'Отчет РПЗ(ПЗ)_ПЗИП'!$K:$K,ПП!$S$14)</f>
        <v>0</v>
      </c>
      <c r="AN47" s="347">
        <f>ПП!U35</f>
        <v>0</v>
      </c>
      <c r="AO47" s="394">
        <f t="shared" si="6"/>
        <v>0</v>
      </c>
      <c r="AP47" s="349">
        <f t="shared" si="7"/>
        <v>0</v>
      </c>
      <c r="AQ47" s="395">
        <f t="shared" si="8"/>
        <v>0</v>
      </c>
      <c r="AR47" s="333">
        <f>ПП!W35</f>
        <v>0</v>
      </c>
      <c r="AS47" s="380">
        <f>COUNTIFS('Отчет РПЗ(ПЗ)_ПЗИП'!$G:$G,Справочно!$C31,'Отчет РПЗ(ПЗ)_ПЗИП'!$K:$K,ПП!$W$14)</f>
        <v>0</v>
      </c>
      <c r="AT47" s="323">
        <f>ПП!X35</f>
        <v>0</v>
      </c>
      <c r="AU47" s="378">
        <f>SUMIFS('Отчет РПЗ(ПЗ)_ПЗИП'!$T:$T,'Отчет РПЗ(ПЗ)_ПЗИП'!$G:$G,Справочно!$C31,'Отчет РПЗ(ПЗ)_ПЗИП'!$K:$K,ПП!$W$14)</f>
        <v>0</v>
      </c>
      <c r="AV47" s="336">
        <f>ПП!Y35</f>
        <v>0</v>
      </c>
      <c r="AW47" s="380">
        <f>COUNTIFS('Отчет РПЗ(ПЗ)_ПЗИП'!$G:$G,Справочно!$C31,'Отчет РПЗ(ПЗ)_ПЗИП'!$K:$K,ПП!$Y$14)</f>
        <v>0</v>
      </c>
      <c r="AX47" s="337">
        <f>ПП!Z35</f>
        <v>0</v>
      </c>
      <c r="AY47" s="378">
        <f>SUMIFS('Отчет РПЗ(ПЗ)_ПЗИП'!$T:$T,'Отчет РПЗ(ПЗ)_ПЗИП'!$G:$G,Справочно!$C31,'Отчет РПЗ(ПЗ)_ПЗИП'!$K:$K,ПП!$Y$14)</f>
        <v>0</v>
      </c>
      <c r="AZ47" s="336">
        <f>ПП!AA35</f>
        <v>0</v>
      </c>
      <c r="BA47" s="380">
        <f>COUNTIFS('Отчет РПЗ(ПЗ)_ПЗИП'!$G:$G,Справочно!$C31,'Отчет РПЗ(ПЗ)_ПЗИП'!$K:$K,ПП!$AA$14)</f>
        <v>0</v>
      </c>
      <c r="BB47" s="323">
        <f>ПП!AB35</f>
        <v>0</v>
      </c>
      <c r="BC47" s="382">
        <f>SUMIFS('Отчет РПЗ(ПЗ)_ПЗИП'!$T:$T,'Отчет РПЗ(ПЗ)_ПЗИП'!$G:$G,Справочно!$C31,'Отчет РПЗ(ПЗ)_ПЗИП'!$K:$K,ПП!$AA$14)</f>
        <v>0</v>
      </c>
      <c r="BD47" s="347">
        <f>ПП!AC35</f>
        <v>0</v>
      </c>
      <c r="BE47" s="373">
        <f t="shared" si="9"/>
        <v>0</v>
      </c>
      <c r="BF47" s="349">
        <f t="shared" si="10"/>
        <v>0</v>
      </c>
      <c r="BG47" s="374">
        <f t="shared" si="11"/>
        <v>0</v>
      </c>
      <c r="BH47" s="333">
        <f>ПП!AE35</f>
        <v>0</v>
      </c>
      <c r="BI47" s="359">
        <f>COUNTIFS('Отчет РПЗ(ПЗ)_ПЗИП'!$G:$G,Справочно!$C31,'Отчет РПЗ(ПЗ)_ПЗИП'!$K:$K,ПП!$AE$14)</f>
        <v>0</v>
      </c>
      <c r="BJ47" s="323">
        <f>ПП!AF35</f>
        <v>0</v>
      </c>
      <c r="BK47" s="361">
        <f>SUMIFS('Отчет РПЗ(ПЗ)_ПЗИП'!$T:$T,'Отчет РПЗ(ПЗ)_ПЗИП'!$G:$G,Справочно!$C31,'Отчет РПЗ(ПЗ)_ПЗИП'!$K:$K,ПП!$AE$14)</f>
        <v>0</v>
      </c>
      <c r="BL47" s="336">
        <f>ПП!AG35</f>
        <v>0</v>
      </c>
      <c r="BM47" s="359">
        <f>COUNTIFS('Отчет РПЗ(ПЗ)_ПЗИП'!$G:$G,Справочно!$C31,'Отчет РПЗ(ПЗ)_ПЗИП'!$K:$K,ПП!$AG$14)</f>
        <v>0</v>
      </c>
      <c r="BN47" s="337">
        <f>ПП!AH35</f>
        <v>0</v>
      </c>
      <c r="BO47" s="361">
        <f>SUMIFS('Отчет РПЗ(ПЗ)_ПЗИП'!$T:$T,'Отчет РПЗ(ПЗ)_ПЗИП'!$G:$G,Справочно!$C31,'Отчет РПЗ(ПЗ)_ПЗИП'!$K:$K,ПП!$AG$14)</f>
        <v>0</v>
      </c>
      <c r="BP47" s="336">
        <f>ПП!AI35</f>
        <v>0</v>
      </c>
      <c r="BQ47" s="359">
        <f>COUNTIFS('Отчет РПЗ(ПЗ)_ПЗИП'!$G:$G,Справочно!$C31,'Отчет РПЗ(ПЗ)_ПЗИП'!$K:$K,ПП!$AI$14)</f>
        <v>0</v>
      </c>
      <c r="BR47" s="323">
        <f>ПП!AJ35</f>
        <v>0</v>
      </c>
      <c r="BS47" s="365">
        <f>SUMIFS('Отчет РПЗ(ПЗ)_ПЗИП'!$T:$T,'Отчет РПЗ(ПЗ)_ПЗИП'!$G:$G,Справочно!$C31,'Отчет РПЗ(ПЗ)_ПЗИП'!$K:$K,ПП!$AI$14)</f>
        <v>0</v>
      </c>
      <c r="BT47" s="347">
        <f>ПП!AK35</f>
        <v>0</v>
      </c>
      <c r="BU47" s="366">
        <f t="shared" si="12"/>
        <v>0</v>
      </c>
      <c r="BV47" s="349">
        <f t="shared" si="13"/>
        <v>0</v>
      </c>
      <c r="BW47" s="367">
        <f t="shared" si="14"/>
        <v>0</v>
      </c>
    </row>
    <row r="48" spans="2:75" ht="14.4" thickBot="1" x14ac:dyDescent="0.35">
      <c r="B48" s="89" t="s">
        <v>461</v>
      </c>
      <c r="C48" s="78">
        <f t="shared" ref="C48:J48" si="15">SUM(C28:C47)</f>
        <v>50</v>
      </c>
      <c r="D48" s="138">
        <f t="shared" si="15"/>
        <v>0.83333333333333337</v>
      </c>
      <c r="E48" s="140">
        <f t="shared" si="15"/>
        <v>3</v>
      </c>
      <c r="F48" s="141">
        <f t="shared" si="15"/>
        <v>0.60000000000000009</v>
      </c>
      <c r="G48" s="199">
        <f t="shared" si="15"/>
        <v>59425748.200000003</v>
      </c>
      <c r="H48" s="142">
        <f t="shared" si="15"/>
        <v>0.71230343273838781</v>
      </c>
      <c r="I48" s="201">
        <f t="shared" si="15"/>
        <v>612000</v>
      </c>
      <c r="J48" s="143">
        <f t="shared" si="15"/>
        <v>2.9729739182746958E-2</v>
      </c>
      <c r="K48" s="82"/>
      <c r="L48" s="302">
        <f t="shared" ref="L48:Z48" si="16">SUM(L28:L47)</f>
        <v>1</v>
      </c>
      <c r="M48" s="269">
        <f t="shared" si="16"/>
        <v>0</v>
      </c>
      <c r="N48" s="303">
        <f t="shared" si="16"/>
        <v>1779800</v>
      </c>
      <c r="O48" s="265">
        <f>SUM(O28:O47)</f>
        <v>0</v>
      </c>
      <c r="P48" s="305">
        <f t="shared" si="16"/>
        <v>1</v>
      </c>
      <c r="Q48" s="269">
        <f t="shared" si="16"/>
        <v>2</v>
      </c>
      <c r="R48" s="303">
        <f t="shared" si="16"/>
        <v>835800.2</v>
      </c>
      <c r="S48" s="265">
        <f>SUM(S28:S47)</f>
        <v>850000</v>
      </c>
      <c r="T48" s="305">
        <f t="shared" si="16"/>
        <v>0</v>
      </c>
      <c r="U48" s="269">
        <f t="shared" si="16"/>
        <v>0</v>
      </c>
      <c r="V48" s="303">
        <f t="shared" si="16"/>
        <v>0</v>
      </c>
      <c r="W48" s="264">
        <f>SUM(W28:W47)</f>
        <v>0</v>
      </c>
      <c r="X48" s="351">
        <f t="shared" si="16"/>
        <v>2</v>
      </c>
      <c r="Y48" s="352">
        <f t="shared" si="16"/>
        <v>2</v>
      </c>
      <c r="Z48" s="349">
        <f t="shared" si="16"/>
        <v>2615600.2000000002</v>
      </c>
      <c r="AA48" s="353">
        <f t="shared" ref="AA48:BF48" si="17">SUM(AA28:AA47)</f>
        <v>850000</v>
      </c>
      <c r="AB48" s="302">
        <f t="shared" si="17"/>
        <v>13</v>
      </c>
      <c r="AC48" s="269">
        <f t="shared" si="17"/>
        <v>0</v>
      </c>
      <c r="AD48" s="303">
        <f t="shared" si="17"/>
        <v>19749200</v>
      </c>
      <c r="AE48" s="265">
        <f t="shared" si="17"/>
        <v>0</v>
      </c>
      <c r="AF48" s="305">
        <f t="shared" si="17"/>
        <v>3</v>
      </c>
      <c r="AG48" s="269">
        <f t="shared" si="17"/>
        <v>0</v>
      </c>
      <c r="AH48" s="303">
        <f t="shared" si="17"/>
        <v>9700000</v>
      </c>
      <c r="AI48" s="265">
        <f t="shared" si="17"/>
        <v>0</v>
      </c>
      <c r="AJ48" s="305">
        <f t="shared" si="17"/>
        <v>0</v>
      </c>
      <c r="AK48" s="269">
        <f t="shared" si="17"/>
        <v>0</v>
      </c>
      <c r="AL48" s="303">
        <f t="shared" si="17"/>
        <v>0</v>
      </c>
      <c r="AM48" s="264">
        <f t="shared" si="17"/>
        <v>0</v>
      </c>
      <c r="AN48" s="351">
        <f t="shared" si="17"/>
        <v>16</v>
      </c>
      <c r="AO48" s="352">
        <f t="shared" si="17"/>
        <v>0</v>
      </c>
      <c r="AP48" s="349">
        <f t="shared" si="17"/>
        <v>29449200</v>
      </c>
      <c r="AQ48" s="353">
        <f t="shared" si="17"/>
        <v>0</v>
      </c>
      <c r="AR48" s="302">
        <f t="shared" si="17"/>
        <v>2</v>
      </c>
      <c r="AS48" s="269">
        <f t="shared" si="17"/>
        <v>0</v>
      </c>
      <c r="AT48" s="303">
        <f t="shared" si="17"/>
        <v>645100</v>
      </c>
      <c r="AU48" s="265">
        <f t="shared" si="17"/>
        <v>0</v>
      </c>
      <c r="AV48" s="305">
        <f t="shared" si="17"/>
        <v>1</v>
      </c>
      <c r="AW48" s="269">
        <f t="shared" si="17"/>
        <v>0</v>
      </c>
      <c r="AX48" s="303">
        <f t="shared" si="17"/>
        <v>546000</v>
      </c>
      <c r="AY48" s="265">
        <f t="shared" si="17"/>
        <v>0</v>
      </c>
      <c r="AZ48" s="305">
        <f t="shared" si="17"/>
        <v>0</v>
      </c>
      <c r="BA48" s="269">
        <f t="shared" si="17"/>
        <v>0</v>
      </c>
      <c r="BB48" s="303">
        <f t="shared" si="17"/>
        <v>0</v>
      </c>
      <c r="BC48" s="264">
        <f t="shared" si="17"/>
        <v>0</v>
      </c>
      <c r="BD48" s="351">
        <f t="shared" si="17"/>
        <v>3</v>
      </c>
      <c r="BE48" s="352">
        <f t="shared" si="17"/>
        <v>0</v>
      </c>
      <c r="BF48" s="349">
        <f t="shared" si="17"/>
        <v>1191100</v>
      </c>
      <c r="BG48" s="353">
        <f t="shared" ref="BG48:BW48" si="18">SUM(BG28:BG47)</f>
        <v>0</v>
      </c>
      <c r="BH48" s="302">
        <f t="shared" si="18"/>
        <v>3</v>
      </c>
      <c r="BI48" s="269">
        <f t="shared" si="18"/>
        <v>0</v>
      </c>
      <c r="BJ48" s="303">
        <f t="shared" si="18"/>
        <v>862600</v>
      </c>
      <c r="BK48" s="265">
        <f t="shared" si="18"/>
        <v>0</v>
      </c>
      <c r="BL48" s="305">
        <f t="shared" si="18"/>
        <v>0</v>
      </c>
      <c r="BM48" s="269">
        <f t="shared" si="18"/>
        <v>0</v>
      </c>
      <c r="BN48" s="303">
        <f t="shared" si="18"/>
        <v>0</v>
      </c>
      <c r="BO48" s="265">
        <f t="shared" si="18"/>
        <v>0</v>
      </c>
      <c r="BP48" s="305">
        <f t="shared" si="18"/>
        <v>0</v>
      </c>
      <c r="BQ48" s="269">
        <f t="shared" si="18"/>
        <v>0</v>
      </c>
      <c r="BR48" s="303">
        <f t="shared" si="18"/>
        <v>0</v>
      </c>
      <c r="BS48" s="264">
        <f t="shared" si="18"/>
        <v>0</v>
      </c>
      <c r="BT48" s="351">
        <f t="shared" si="18"/>
        <v>3</v>
      </c>
      <c r="BU48" s="352">
        <f t="shared" si="18"/>
        <v>0</v>
      </c>
      <c r="BV48" s="349">
        <f t="shared" si="18"/>
        <v>862600</v>
      </c>
      <c r="BW48" s="353">
        <f t="shared" si="18"/>
        <v>0</v>
      </c>
    </row>
    <row r="49" spans="2:75" ht="14.4" thickBot="1" x14ac:dyDescent="0.35">
      <c r="B49" s="859"/>
      <c r="C49" s="860"/>
      <c r="D49" s="860"/>
      <c r="E49" s="860"/>
      <c r="F49" s="860"/>
      <c r="G49" s="860"/>
      <c r="H49" s="860"/>
      <c r="I49" s="860"/>
      <c r="J49" s="861"/>
      <c r="K49" s="82"/>
      <c r="L49" s="864"/>
      <c r="M49" s="865"/>
      <c r="N49" s="865"/>
      <c r="O49" s="865"/>
      <c r="P49" s="865"/>
      <c r="Q49" s="865"/>
      <c r="R49" s="865"/>
      <c r="S49" s="865"/>
      <c r="T49" s="865"/>
      <c r="U49" s="865"/>
      <c r="V49" s="865"/>
      <c r="W49" s="865"/>
      <c r="X49" s="865"/>
      <c r="Y49" s="865"/>
      <c r="Z49" s="865"/>
      <c r="AA49" s="866"/>
      <c r="AB49" s="864"/>
      <c r="AC49" s="865"/>
      <c r="AD49" s="865"/>
      <c r="AE49" s="865"/>
      <c r="AF49" s="865"/>
      <c r="AG49" s="865"/>
      <c r="AH49" s="865"/>
      <c r="AI49" s="865"/>
      <c r="AJ49" s="865"/>
      <c r="AK49" s="865"/>
      <c r="AL49" s="865"/>
      <c r="AM49" s="865"/>
      <c r="AN49" s="865"/>
      <c r="AO49" s="865"/>
      <c r="AP49" s="865"/>
      <c r="AQ49" s="866"/>
      <c r="AR49" s="864"/>
      <c r="AS49" s="865"/>
      <c r="AT49" s="865"/>
      <c r="AU49" s="865"/>
      <c r="AV49" s="865"/>
      <c r="AW49" s="865"/>
      <c r="AX49" s="865"/>
      <c r="AY49" s="865"/>
      <c r="AZ49" s="865"/>
      <c r="BA49" s="865"/>
      <c r="BB49" s="865"/>
      <c r="BC49" s="865"/>
      <c r="BD49" s="865"/>
      <c r="BE49" s="865"/>
      <c r="BF49" s="865"/>
      <c r="BG49" s="866"/>
      <c r="BH49" s="864"/>
      <c r="BI49" s="865"/>
      <c r="BJ49" s="865"/>
      <c r="BK49" s="865"/>
      <c r="BL49" s="865"/>
      <c r="BM49" s="865"/>
      <c r="BN49" s="865"/>
      <c r="BO49" s="865"/>
      <c r="BP49" s="865"/>
      <c r="BQ49" s="865"/>
      <c r="BR49" s="865"/>
      <c r="BS49" s="865"/>
      <c r="BT49" s="865"/>
      <c r="BU49" s="865"/>
      <c r="BV49" s="865"/>
      <c r="BW49" s="866"/>
    </row>
    <row r="50" spans="2:75" ht="14.4" thickBot="1" x14ac:dyDescent="0.35">
      <c r="B50" s="101" t="s">
        <v>324</v>
      </c>
      <c r="C50" s="78">
        <f>ПП!B38</f>
        <v>10</v>
      </c>
      <c r="D50" s="138">
        <f>ПП!C38</f>
        <v>0.16666666666666666</v>
      </c>
      <c r="E50" s="144">
        <f>COUNTIF('Отчет РПЗ(ПЗ)_ПЗИП'!$G:$G,Справочно!$C33)</f>
        <v>2</v>
      </c>
      <c r="F50" s="145">
        <f>E50/$C$17</f>
        <v>0.4</v>
      </c>
      <c r="G50" s="199">
        <f>ПП!D38</f>
        <v>24001827</v>
      </c>
      <c r="H50" s="142">
        <f>ПП!E38</f>
        <v>0.28769656726161208</v>
      </c>
      <c r="I50" s="202">
        <f>SUMIF('Отчет РПЗ(ПЗ)_ПЗИП'!$G:$G,Справочно!$C33,'Отчет РПЗ(ПЗ)_ПЗИП'!$AD:$AD)</f>
        <v>19973448</v>
      </c>
      <c r="J50" s="146">
        <f>I50/$I$52</f>
        <v>0.97027026081725309</v>
      </c>
      <c r="K50" s="82"/>
      <c r="L50" s="302">
        <f>ПП!G38</f>
        <v>1</v>
      </c>
      <c r="M50" s="269">
        <f>COUNTIFS('Отчет РПЗ(ПЗ)_ПЗИП'!$G:$G,Справочно!$C34,'Отчет РПЗ(ПЗ)_ПЗИП'!$K:$K,ПП!$G$14)</f>
        <v>0</v>
      </c>
      <c r="N50" s="303">
        <f>ПП!H38</f>
        <v>16100000</v>
      </c>
      <c r="O50" s="265">
        <f>SUMIFS('Отчет РПЗ(ПЗ)_ПЗИП'!$T:$T,'Отчет РПЗ(ПЗ)_ПЗИП'!$G:$G,Справочно!$C34,'Отчет РПЗ(ПЗ)_ПЗИП'!$K:$K,ПП!$G$14)</f>
        <v>0</v>
      </c>
      <c r="P50" s="305">
        <f>ПП!I38</f>
        <v>0</v>
      </c>
      <c r="Q50" s="269">
        <f>COUNTIFS('Отчет РПЗ(ПЗ)_ПЗИП'!$G:$G,Справочно!$C34,'Отчет РПЗ(ПЗ)_ПЗИП'!$K:$K,ПП!$I$14)</f>
        <v>0</v>
      </c>
      <c r="R50" s="306">
        <f>ПП!J38</f>
        <v>0</v>
      </c>
      <c r="S50" s="265">
        <f>SUMIFS('Отчет РПЗ(ПЗ)_ПЗИП'!$T:$T,'Отчет РПЗ(ПЗ)_ПЗИП'!$G:$G,Справочно!$C34,'Отчет РПЗ(ПЗ)_ПЗИП'!$K:$K,ПП!$L$14)</f>
        <v>0</v>
      </c>
      <c r="T50" s="305">
        <f>ПП!K38</f>
        <v>0</v>
      </c>
      <c r="U50" s="269">
        <f>COUNTIFS('Отчет РПЗ(ПЗ)_ПЗИП'!$G:$G,Справочно!$C34,'Отчет РПЗ(ПЗ)_ПЗИП'!$K:$K,ПП!$K$14)</f>
        <v>0</v>
      </c>
      <c r="V50" s="306">
        <f>ПП!P38</f>
        <v>100000</v>
      </c>
      <c r="W50" s="264">
        <f>SUMIFS('Отчет РПЗ(ПЗ)_ПЗИП'!$T:$T,'Отчет РПЗ(ПЗ)_ПЗИП'!$G:$G,Справочно!$C34,'Отчет РПЗ(ПЗ)_ПЗИП'!$K:$K,ПП!$K$14)</f>
        <v>0</v>
      </c>
      <c r="X50" s="351">
        <f>SUM(L50,P50,T50)</f>
        <v>1</v>
      </c>
      <c r="Y50" s="352">
        <f>SUM(M50,Q50,U50)</f>
        <v>0</v>
      </c>
      <c r="Z50" s="349">
        <f>SUM(N50,R50,V50)</f>
        <v>16200000</v>
      </c>
      <c r="AA50" s="353">
        <f>SUM(O50,S50,W50)</f>
        <v>0</v>
      </c>
      <c r="AB50" s="302">
        <f>ПП!O38</f>
        <v>1</v>
      </c>
      <c r="AC50" s="269">
        <f>COUNTIFS('Отчет РПЗ(ПЗ)_ПЗИП'!$G:$G,Справочно!$C34,'Отчет РПЗ(ПЗ)_ПЗИП'!$K:$K,ПП!$O$14)</f>
        <v>0</v>
      </c>
      <c r="AD50" s="303">
        <f>ПП!P38</f>
        <v>100000</v>
      </c>
      <c r="AE50" s="265">
        <f>SUMIFS('Отчет РПЗ(ПЗ)_ПЗИП'!$T:$T,'Отчет РПЗ(ПЗ)_ПЗИП'!$G:$G,Справочно!$C34,'Отчет РПЗ(ПЗ)_ПЗИП'!$K:$K,ПП!$O$14)</f>
        <v>0</v>
      </c>
      <c r="AF50" s="305">
        <f>ПП!Q38</f>
        <v>0</v>
      </c>
      <c r="AG50" s="269">
        <f>COUNTIFS('Отчет РПЗ(ПЗ)_ПЗИП'!$G:$G,Справочно!$C34,'Отчет РПЗ(ПЗ)_ПЗИП'!$K:$K,ПП!$Q$14)</f>
        <v>0</v>
      </c>
      <c r="AH50" s="306">
        <f>ПП!R38</f>
        <v>0</v>
      </c>
      <c r="AI50" s="265">
        <f>SUMIFS('Отчет РПЗ(ПЗ)_ПЗИП'!$T:$T,'Отчет РПЗ(ПЗ)_ПЗИП'!$G:$G,Справочно!$C34,'Отчет РПЗ(ПЗ)_ПЗИП'!$K:$K,ПП!$Q$14)</f>
        <v>0</v>
      </c>
      <c r="AJ50" s="305">
        <f>ПП!S38</f>
        <v>0</v>
      </c>
      <c r="AK50" s="269">
        <f>COUNTIFS('Отчет РПЗ(ПЗ)_ПЗИП'!$G:$G,Справочно!$C34,'Отчет РПЗ(ПЗ)_ПЗИП'!$K:$K,ПП!$S$14)</f>
        <v>0</v>
      </c>
      <c r="AL50" s="306">
        <f>ПП!T38</f>
        <v>0</v>
      </c>
      <c r="AM50" s="264">
        <f>SUMIFS('Отчет РПЗ(ПЗ)_ПЗИП'!$T:$T,'Отчет РПЗ(ПЗ)_ПЗИП'!$G:$G,Справочно!$C34,'Отчет РПЗ(ПЗ)_ПЗИП'!$K:$K,ПП!$S$14)</f>
        <v>0</v>
      </c>
      <c r="AN50" s="351">
        <f>SUM(AB50,AF50,AJ50)</f>
        <v>1</v>
      </c>
      <c r="AO50" s="352">
        <f>SUM(AC50,AG50,AK50)</f>
        <v>0</v>
      </c>
      <c r="AP50" s="349">
        <f>SUM(AD50,AH50,AL50)</f>
        <v>100000</v>
      </c>
      <c r="AQ50" s="353">
        <f>SUM(AE50,AI50,AM50)</f>
        <v>0</v>
      </c>
      <c r="AR50" s="302">
        <f>ПП!W38</f>
        <v>0</v>
      </c>
      <c r="AS50" s="269">
        <f>COUNTIFS('Отчет РПЗ(ПЗ)_ПЗИП'!$G:$G,Справочно!$C34,'Отчет РПЗ(ПЗ)_ПЗИП'!$K:$K,ПП!$W$14)</f>
        <v>0</v>
      </c>
      <c r="AT50" s="303">
        <f>ПП!X38</f>
        <v>0</v>
      </c>
      <c r="AU50" s="265">
        <f>SUMIFS('Отчет РПЗ(ПЗ)_ПЗИП'!$T:$T,'Отчет РПЗ(ПЗ)_ПЗИП'!$G:$G,Справочно!$C34,'Отчет РПЗ(ПЗ)_ПЗИП'!$K:$K,ПП!$W$14)</f>
        <v>0</v>
      </c>
      <c r="AV50" s="305">
        <f>ПП!Y38</f>
        <v>0</v>
      </c>
      <c r="AW50" s="269">
        <f>COUNTIFS('Отчет РПЗ(ПЗ)_ПЗИП'!$G:$G,Справочно!$C34,'Отчет РПЗ(ПЗ)_ПЗИП'!$K:$K,ПП!$Y$14)</f>
        <v>0</v>
      </c>
      <c r="AX50" s="306">
        <f>ПП!Z38</f>
        <v>0</v>
      </c>
      <c r="AY50" s="265">
        <f>SUMIFS('Отчет РПЗ(ПЗ)_ПЗИП'!$T:$T,'Отчет РПЗ(ПЗ)_ПЗИП'!$G:$G,Справочно!$C34,'Отчет РПЗ(ПЗ)_ПЗИП'!$K:$K,ПП!$Y$14)</f>
        <v>0</v>
      </c>
      <c r="AZ50" s="305">
        <f>ПП!AA38</f>
        <v>0</v>
      </c>
      <c r="BA50" s="269">
        <f>COUNTIFS('Отчет РПЗ(ПЗ)_ПЗИП'!$G:$G,Справочно!$C34,'Отчет РПЗ(ПЗ)_ПЗИП'!$K:$K,ПП!$AA$14)</f>
        <v>0</v>
      </c>
      <c r="BB50" s="306">
        <f>ПП!AB38</f>
        <v>0</v>
      </c>
      <c r="BC50" s="264">
        <f>SUMIFS('Отчет РПЗ(ПЗ)_ПЗИП'!$T:$T,'Отчет РПЗ(ПЗ)_ПЗИП'!$G:$G,Справочно!$C34,'Отчет РПЗ(ПЗ)_ПЗИП'!$K:$K,ПП!$AA$14)</f>
        <v>0</v>
      </c>
      <c r="BD50" s="351">
        <f>SUM(AR50,AV50,AZ50)</f>
        <v>0</v>
      </c>
      <c r="BE50" s="352">
        <f>SUM(AS50,AW50,BA50)</f>
        <v>0</v>
      </c>
      <c r="BF50" s="349">
        <f>SUM(AT50,AX50,BB50)</f>
        <v>0</v>
      </c>
      <c r="BG50" s="353">
        <f>SUM(AU50,AY50,BC50)</f>
        <v>0</v>
      </c>
      <c r="BH50" s="302">
        <f>ПП!AE38</f>
        <v>0</v>
      </c>
      <c r="BI50" s="269">
        <f>COUNTIFS('Отчет РПЗ(ПЗ)_ПЗИП'!$G:$G,Справочно!$C34,'Отчет РПЗ(ПЗ)_ПЗИП'!$K:$K,ПП!$AE$14)</f>
        <v>0</v>
      </c>
      <c r="BJ50" s="303">
        <f>ПП!AF38</f>
        <v>0</v>
      </c>
      <c r="BK50" s="265">
        <f>SUMIFS('Отчет РПЗ(ПЗ)_ПЗИП'!$T:$T,'Отчет РПЗ(ПЗ)_ПЗИП'!$G:$G,Справочно!$C34,'Отчет РПЗ(ПЗ)_ПЗИП'!$K:$K,ПП!$AE$14)</f>
        <v>0</v>
      </c>
      <c r="BL50" s="305">
        <f>ПП!AG38</f>
        <v>0</v>
      </c>
      <c r="BM50" s="269">
        <f>COUNTIFS('Отчет РПЗ(ПЗ)_ПЗИП'!$G:$G,Справочно!$C34,'Отчет РПЗ(ПЗ)_ПЗИП'!$K:$K,ПП!$AG$14)</f>
        <v>0</v>
      </c>
      <c r="BN50" s="306">
        <f>ПП!AH38</f>
        <v>0</v>
      </c>
      <c r="BO50" s="265">
        <f>SUMIFS('Отчет РПЗ(ПЗ)_ПЗИП'!$T:$T,'Отчет РПЗ(ПЗ)_ПЗИП'!$G:$G,Справочно!$C34,'Отчет РПЗ(ПЗ)_ПЗИП'!$K:$K,ПП!$AG$14)</f>
        <v>0</v>
      </c>
      <c r="BP50" s="305">
        <f>ПП!AI38</f>
        <v>0</v>
      </c>
      <c r="BQ50" s="269">
        <f>COUNTIFS('Отчет РПЗ(ПЗ)_ПЗИП'!$G:$G,Справочно!$C34,'Отчет РПЗ(ПЗ)_ПЗИП'!$K:$K,ПП!$AI$14)</f>
        <v>0</v>
      </c>
      <c r="BR50" s="306">
        <f>ПП!AJ38</f>
        <v>0</v>
      </c>
      <c r="BS50" s="264">
        <f>SUMIFS('Отчет РПЗ(ПЗ)_ПЗИП'!$T:$T,'Отчет РПЗ(ПЗ)_ПЗИП'!$G:$G,Справочно!$C34,'Отчет РПЗ(ПЗ)_ПЗИП'!$K:$K,ПП!$AI$14)</f>
        <v>0</v>
      </c>
      <c r="BT50" s="351">
        <f>SUM(BH50,BL50,BP50)</f>
        <v>0</v>
      </c>
      <c r="BU50" s="352">
        <f>SUM(BI50,BM50,BQ50)</f>
        <v>0</v>
      </c>
      <c r="BV50" s="349">
        <f>SUM(BJ50,BN50,BR50)</f>
        <v>0</v>
      </c>
      <c r="BW50" s="353">
        <f>SUM(BK50,BO50,BS50)</f>
        <v>0</v>
      </c>
    </row>
    <row r="51" spans="2:75" ht="14.4" thickBot="1" x14ac:dyDescent="0.35">
      <c r="B51" s="859"/>
      <c r="C51" s="860"/>
      <c r="D51" s="860"/>
      <c r="E51" s="860"/>
      <c r="F51" s="860"/>
      <c r="G51" s="860"/>
      <c r="H51" s="860"/>
      <c r="I51" s="860"/>
      <c r="J51" s="861"/>
      <c r="K51" s="82"/>
      <c r="L51" s="864"/>
      <c r="M51" s="865"/>
      <c r="N51" s="865"/>
      <c r="O51" s="865"/>
      <c r="P51" s="865"/>
      <c r="Q51" s="865"/>
      <c r="R51" s="865"/>
      <c r="S51" s="865"/>
      <c r="T51" s="865"/>
      <c r="U51" s="865"/>
      <c r="V51" s="865"/>
      <c r="W51" s="865"/>
      <c r="X51" s="865"/>
      <c r="Y51" s="865"/>
      <c r="Z51" s="865"/>
      <c r="AA51" s="866"/>
      <c r="AB51" s="864"/>
      <c r="AC51" s="865"/>
      <c r="AD51" s="865"/>
      <c r="AE51" s="865"/>
      <c r="AF51" s="865"/>
      <c r="AG51" s="865"/>
      <c r="AH51" s="865"/>
      <c r="AI51" s="865"/>
      <c r="AJ51" s="865"/>
      <c r="AK51" s="865"/>
      <c r="AL51" s="865"/>
      <c r="AM51" s="865"/>
      <c r="AN51" s="865"/>
      <c r="AO51" s="865"/>
      <c r="AP51" s="865"/>
      <c r="AQ51" s="866"/>
      <c r="AR51" s="864"/>
      <c r="AS51" s="865"/>
      <c r="AT51" s="865"/>
      <c r="AU51" s="865"/>
      <c r="AV51" s="865"/>
      <c r="AW51" s="865"/>
      <c r="AX51" s="865"/>
      <c r="AY51" s="865"/>
      <c r="AZ51" s="865"/>
      <c r="BA51" s="865"/>
      <c r="BB51" s="865"/>
      <c r="BC51" s="865"/>
      <c r="BD51" s="865"/>
      <c r="BE51" s="865"/>
      <c r="BF51" s="865"/>
      <c r="BG51" s="866"/>
      <c r="BH51" s="864"/>
      <c r="BI51" s="865"/>
      <c r="BJ51" s="865"/>
      <c r="BK51" s="865"/>
      <c r="BL51" s="865"/>
      <c r="BM51" s="865"/>
      <c r="BN51" s="865"/>
      <c r="BO51" s="865"/>
      <c r="BP51" s="865"/>
      <c r="BQ51" s="865"/>
      <c r="BR51" s="865"/>
      <c r="BS51" s="865"/>
      <c r="BT51" s="865"/>
      <c r="BU51" s="865"/>
      <c r="BV51" s="865"/>
      <c r="BW51" s="866"/>
    </row>
    <row r="52" spans="2:75" ht="14.4" thickBot="1" x14ac:dyDescent="0.35">
      <c r="B52" s="96" t="s">
        <v>485</v>
      </c>
      <c r="C52" s="149">
        <f t="shared" ref="C52:J52" si="19">C48+C50</f>
        <v>60</v>
      </c>
      <c r="D52" s="147">
        <f t="shared" si="19"/>
        <v>1</v>
      </c>
      <c r="E52" s="140">
        <f t="shared" si="19"/>
        <v>5</v>
      </c>
      <c r="F52" s="148">
        <f t="shared" si="19"/>
        <v>1</v>
      </c>
      <c r="G52" s="199">
        <f t="shared" si="19"/>
        <v>83427575.200000003</v>
      </c>
      <c r="H52" s="142">
        <f t="shared" si="19"/>
        <v>0.99999999999999989</v>
      </c>
      <c r="I52" s="201">
        <f t="shared" si="19"/>
        <v>20585448</v>
      </c>
      <c r="J52" s="151">
        <f t="shared" si="19"/>
        <v>1</v>
      </c>
      <c r="L52" s="304">
        <f>SUM(L48,L50)</f>
        <v>2</v>
      </c>
      <c r="M52" s="273">
        <f>SUM(M48,M50)</f>
        <v>0</v>
      </c>
      <c r="N52" s="306">
        <f t="shared" ref="N52:Z52" si="20">SUM(N48,N50)</f>
        <v>17879800</v>
      </c>
      <c r="O52" s="266">
        <f>SUM(O48,O50)</f>
        <v>0</v>
      </c>
      <c r="P52" s="316">
        <f t="shared" si="20"/>
        <v>1</v>
      </c>
      <c r="Q52" s="273">
        <f>SUM(Q48,Q50)</f>
        <v>2</v>
      </c>
      <c r="R52" s="306">
        <f t="shared" si="20"/>
        <v>835800.2</v>
      </c>
      <c r="S52" s="266">
        <f>SUM(S48,S50)</f>
        <v>850000</v>
      </c>
      <c r="T52" s="316">
        <f t="shared" si="20"/>
        <v>0</v>
      </c>
      <c r="U52" s="273">
        <f>SUM(U48,U50)</f>
        <v>0</v>
      </c>
      <c r="V52" s="306">
        <f t="shared" si="20"/>
        <v>100000</v>
      </c>
      <c r="W52" s="268">
        <f>SUM(W48,W50)</f>
        <v>0</v>
      </c>
      <c r="X52" s="347">
        <f t="shared" si="20"/>
        <v>3</v>
      </c>
      <c r="Y52" s="354">
        <f>SUM(Y48,Y50)</f>
        <v>2</v>
      </c>
      <c r="Z52" s="309">
        <f t="shared" si="20"/>
        <v>18815600.199999999</v>
      </c>
      <c r="AA52" s="276">
        <f t="shared" ref="AA52:BF52" si="21">SUM(AA48,AA50)</f>
        <v>850000</v>
      </c>
      <c r="AB52" s="304">
        <f t="shared" si="21"/>
        <v>14</v>
      </c>
      <c r="AC52" s="273">
        <f t="shared" si="21"/>
        <v>0</v>
      </c>
      <c r="AD52" s="306">
        <f t="shared" si="21"/>
        <v>19849200</v>
      </c>
      <c r="AE52" s="266">
        <f t="shared" si="21"/>
        <v>0</v>
      </c>
      <c r="AF52" s="316">
        <f t="shared" si="21"/>
        <v>3</v>
      </c>
      <c r="AG52" s="273">
        <f t="shared" si="21"/>
        <v>0</v>
      </c>
      <c r="AH52" s="306">
        <f t="shared" si="21"/>
        <v>9700000</v>
      </c>
      <c r="AI52" s="266">
        <f t="shared" si="21"/>
        <v>0</v>
      </c>
      <c r="AJ52" s="316">
        <f t="shared" si="21"/>
        <v>0</v>
      </c>
      <c r="AK52" s="273">
        <f t="shared" si="21"/>
        <v>0</v>
      </c>
      <c r="AL52" s="306">
        <f t="shared" si="21"/>
        <v>0</v>
      </c>
      <c r="AM52" s="268">
        <f t="shared" si="21"/>
        <v>0</v>
      </c>
      <c r="AN52" s="347">
        <f t="shared" si="21"/>
        <v>17</v>
      </c>
      <c r="AO52" s="354">
        <f t="shared" si="21"/>
        <v>0</v>
      </c>
      <c r="AP52" s="309">
        <f t="shared" si="21"/>
        <v>29549200</v>
      </c>
      <c r="AQ52" s="276">
        <f t="shared" si="21"/>
        <v>0</v>
      </c>
      <c r="AR52" s="304">
        <f t="shared" si="21"/>
        <v>2</v>
      </c>
      <c r="AS52" s="273">
        <f t="shared" si="21"/>
        <v>0</v>
      </c>
      <c r="AT52" s="306">
        <f t="shared" si="21"/>
        <v>645100</v>
      </c>
      <c r="AU52" s="266">
        <f t="shared" si="21"/>
        <v>0</v>
      </c>
      <c r="AV52" s="316">
        <f t="shared" si="21"/>
        <v>1</v>
      </c>
      <c r="AW52" s="273">
        <f t="shared" si="21"/>
        <v>0</v>
      </c>
      <c r="AX52" s="306">
        <f t="shared" si="21"/>
        <v>546000</v>
      </c>
      <c r="AY52" s="266">
        <f t="shared" si="21"/>
        <v>0</v>
      </c>
      <c r="AZ52" s="316">
        <f t="shared" si="21"/>
        <v>0</v>
      </c>
      <c r="BA52" s="273">
        <f t="shared" si="21"/>
        <v>0</v>
      </c>
      <c r="BB52" s="306">
        <f t="shared" si="21"/>
        <v>0</v>
      </c>
      <c r="BC52" s="268">
        <f t="shared" si="21"/>
        <v>0</v>
      </c>
      <c r="BD52" s="347">
        <f t="shared" si="21"/>
        <v>3</v>
      </c>
      <c r="BE52" s="354">
        <f t="shared" si="21"/>
        <v>0</v>
      </c>
      <c r="BF52" s="309">
        <f t="shared" si="21"/>
        <v>1191100</v>
      </c>
      <c r="BG52" s="276">
        <f t="shared" ref="BG52:BW52" si="22">SUM(BG48,BG50)</f>
        <v>0</v>
      </c>
      <c r="BH52" s="304">
        <f t="shared" si="22"/>
        <v>3</v>
      </c>
      <c r="BI52" s="273">
        <f t="shared" si="22"/>
        <v>0</v>
      </c>
      <c r="BJ52" s="306">
        <f t="shared" si="22"/>
        <v>862600</v>
      </c>
      <c r="BK52" s="266">
        <f t="shared" si="22"/>
        <v>0</v>
      </c>
      <c r="BL52" s="316">
        <f t="shared" si="22"/>
        <v>0</v>
      </c>
      <c r="BM52" s="273">
        <f t="shared" si="22"/>
        <v>0</v>
      </c>
      <c r="BN52" s="306">
        <f t="shared" si="22"/>
        <v>0</v>
      </c>
      <c r="BO52" s="266">
        <f t="shared" si="22"/>
        <v>0</v>
      </c>
      <c r="BP52" s="316">
        <f t="shared" si="22"/>
        <v>0</v>
      </c>
      <c r="BQ52" s="273">
        <f t="shared" si="22"/>
        <v>0</v>
      </c>
      <c r="BR52" s="306">
        <f t="shared" si="22"/>
        <v>0</v>
      </c>
      <c r="BS52" s="268">
        <f t="shared" si="22"/>
        <v>0</v>
      </c>
      <c r="BT52" s="347">
        <f t="shared" si="22"/>
        <v>3</v>
      </c>
      <c r="BU52" s="354">
        <f t="shared" si="22"/>
        <v>0</v>
      </c>
      <c r="BV52" s="309">
        <f t="shared" si="22"/>
        <v>862600</v>
      </c>
      <c r="BW52" s="276">
        <f t="shared" si="22"/>
        <v>0</v>
      </c>
    </row>
    <row r="53" spans="2:75" ht="22.5" customHeight="1" thickBot="1" x14ac:dyDescent="0.35">
      <c r="B53" s="868" t="s">
        <v>467</v>
      </c>
      <c r="C53" s="868"/>
      <c r="D53" s="868"/>
      <c r="E53" s="868"/>
      <c r="F53" s="868"/>
      <c r="G53" s="868"/>
      <c r="H53" s="868"/>
      <c r="L53" s="867" t="s">
        <v>467</v>
      </c>
      <c r="M53" s="868"/>
      <c r="N53" s="868"/>
      <c r="O53" s="868"/>
      <c r="P53" s="868"/>
      <c r="Q53" s="868"/>
      <c r="R53" s="868"/>
      <c r="S53" s="868"/>
      <c r="T53" s="868"/>
      <c r="U53" s="868"/>
      <c r="V53" s="868"/>
      <c r="W53" s="868"/>
      <c r="X53" s="868"/>
      <c r="Y53" s="868"/>
      <c r="Z53" s="868"/>
      <c r="AA53" s="869"/>
      <c r="AB53" s="867" t="s">
        <v>467</v>
      </c>
      <c r="AC53" s="868"/>
      <c r="AD53" s="868"/>
      <c r="AE53" s="868"/>
      <c r="AF53" s="868"/>
      <c r="AG53" s="868"/>
      <c r="AH53" s="868"/>
      <c r="AI53" s="868"/>
      <c r="AJ53" s="868"/>
      <c r="AK53" s="868"/>
      <c r="AL53" s="868"/>
      <c r="AM53" s="868"/>
      <c r="AN53" s="868"/>
      <c r="AO53" s="868"/>
      <c r="AP53" s="868"/>
      <c r="AQ53" s="869"/>
      <c r="AR53" s="867" t="s">
        <v>467</v>
      </c>
      <c r="AS53" s="868"/>
      <c r="AT53" s="868"/>
      <c r="AU53" s="868"/>
      <c r="AV53" s="868"/>
      <c r="AW53" s="868"/>
      <c r="AX53" s="868"/>
      <c r="AY53" s="868"/>
      <c r="AZ53" s="868"/>
      <c r="BA53" s="868"/>
      <c r="BB53" s="868"/>
      <c r="BC53" s="868"/>
      <c r="BD53" s="868"/>
      <c r="BE53" s="868"/>
      <c r="BF53" s="868"/>
      <c r="BG53" s="869"/>
      <c r="BH53" s="867" t="s">
        <v>467</v>
      </c>
      <c r="BI53" s="868"/>
      <c r="BJ53" s="868"/>
      <c r="BK53" s="868"/>
      <c r="BL53" s="868"/>
      <c r="BM53" s="868"/>
      <c r="BN53" s="868"/>
      <c r="BO53" s="868"/>
      <c r="BP53" s="868"/>
      <c r="BQ53" s="868"/>
      <c r="BR53" s="868"/>
      <c r="BS53" s="868"/>
      <c r="BT53" s="868"/>
      <c r="BU53" s="868"/>
      <c r="BV53" s="868"/>
      <c r="BW53" s="869"/>
    </row>
    <row r="54" spans="2:75" ht="42" thickBot="1" x14ac:dyDescent="0.35">
      <c r="B54" s="175" t="s">
        <v>430</v>
      </c>
      <c r="C54" s="79" t="s">
        <v>330</v>
      </c>
      <c r="D54" s="83" t="s">
        <v>464</v>
      </c>
      <c r="E54" s="80" t="s">
        <v>546</v>
      </c>
      <c r="F54" s="862" t="s">
        <v>447</v>
      </c>
      <c r="G54" s="843" t="s">
        <v>488</v>
      </c>
      <c r="H54" s="835"/>
      <c r="L54" s="343" t="s">
        <v>546</v>
      </c>
      <c r="M54" s="344" t="s">
        <v>447</v>
      </c>
      <c r="N54" s="830" t="s">
        <v>488</v>
      </c>
      <c r="O54" s="830"/>
      <c r="P54" s="344" t="s">
        <v>546</v>
      </c>
      <c r="Q54" s="344" t="s">
        <v>447</v>
      </c>
      <c r="R54" s="830" t="s">
        <v>488</v>
      </c>
      <c r="S54" s="830"/>
      <c r="T54" s="344" t="s">
        <v>546</v>
      </c>
      <c r="U54" s="344" t="s">
        <v>447</v>
      </c>
      <c r="V54" s="830" t="s">
        <v>488</v>
      </c>
      <c r="W54" s="832"/>
      <c r="X54" s="153" t="s">
        <v>546</v>
      </c>
      <c r="Y54" s="153" t="s">
        <v>447</v>
      </c>
      <c r="Z54" s="845" t="s">
        <v>488</v>
      </c>
      <c r="AA54" s="845"/>
      <c r="AB54" s="343" t="s">
        <v>546</v>
      </c>
      <c r="AC54" s="344" t="s">
        <v>447</v>
      </c>
      <c r="AD54" s="830" t="s">
        <v>488</v>
      </c>
      <c r="AE54" s="830"/>
      <c r="AF54" s="344" t="s">
        <v>546</v>
      </c>
      <c r="AG54" s="344" t="s">
        <v>447</v>
      </c>
      <c r="AH54" s="830" t="s">
        <v>488</v>
      </c>
      <c r="AI54" s="830"/>
      <c r="AJ54" s="344" t="s">
        <v>546</v>
      </c>
      <c r="AK54" s="344" t="s">
        <v>447</v>
      </c>
      <c r="AL54" s="830" t="s">
        <v>488</v>
      </c>
      <c r="AM54" s="832"/>
      <c r="AN54" s="153" t="s">
        <v>546</v>
      </c>
      <c r="AO54" s="153" t="s">
        <v>447</v>
      </c>
      <c r="AP54" s="845" t="s">
        <v>488</v>
      </c>
      <c r="AQ54" s="845"/>
      <c r="AR54" s="343" t="s">
        <v>546</v>
      </c>
      <c r="AS54" s="344" t="s">
        <v>447</v>
      </c>
      <c r="AT54" s="830" t="s">
        <v>488</v>
      </c>
      <c r="AU54" s="830"/>
      <c r="AV54" s="344" t="s">
        <v>546</v>
      </c>
      <c r="AW54" s="344" t="s">
        <v>447</v>
      </c>
      <c r="AX54" s="830" t="s">
        <v>488</v>
      </c>
      <c r="AY54" s="830"/>
      <c r="AZ54" s="344" t="s">
        <v>546</v>
      </c>
      <c r="BA54" s="344" t="s">
        <v>447</v>
      </c>
      <c r="BB54" s="830" t="s">
        <v>488</v>
      </c>
      <c r="BC54" s="832"/>
      <c r="BD54" s="153" t="s">
        <v>546</v>
      </c>
      <c r="BE54" s="153" t="s">
        <v>447</v>
      </c>
      <c r="BF54" s="845" t="s">
        <v>488</v>
      </c>
      <c r="BG54" s="845"/>
      <c r="BH54" s="343" t="s">
        <v>546</v>
      </c>
      <c r="BI54" s="344" t="s">
        <v>447</v>
      </c>
      <c r="BJ54" s="830" t="s">
        <v>488</v>
      </c>
      <c r="BK54" s="830"/>
      <c r="BL54" s="344" t="s">
        <v>546</v>
      </c>
      <c r="BM54" s="344" t="s">
        <v>447</v>
      </c>
      <c r="BN54" s="830" t="s">
        <v>488</v>
      </c>
      <c r="BO54" s="830"/>
      <c r="BP54" s="344" t="s">
        <v>546</v>
      </c>
      <c r="BQ54" s="344" t="s">
        <v>447</v>
      </c>
      <c r="BR54" s="830" t="s">
        <v>488</v>
      </c>
      <c r="BS54" s="832"/>
      <c r="BT54" s="153" t="s">
        <v>546</v>
      </c>
      <c r="BU54" s="153" t="s">
        <v>447</v>
      </c>
      <c r="BV54" s="845" t="s">
        <v>488</v>
      </c>
      <c r="BW54" s="845"/>
    </row>
    <row r="55" spans="2:75" ht="15" customHeight="1" thickBot="1" x14ac:dyDescent="0.35">
      <c r="B55" s="260"/>
      <c r="C55" s="843" t="s">
        <v>248</v>
      </c>
      <c r="D55" s="844"/>
      <c r="E55" s="835"/>
      <c r="F55" s="863"/>
      <c r="G55" s="104" t="s">
        <v>444</v>
      </c>
      <c r="H55" s="80" t="s">
        <v>331</v>
      </c>
      <c r="L55" s="270" t="s">
        <v>248</v>
      </c>
      <c r="M55" s="271" t="s">
        <v>472</v>
      </c>
      <c r="N55" s="271" t="s">
        <v>444</v>
      </c>
      <c r="O55" s="271" t="s">
        <v>331</v>
      </c>
      <c r="P55" s="271" t="s">
        <v>248</v>
      </c>
      <c r="Q55" s="271" t="s">
        <v>472</v>
      </c>
      <c r="R55" s="271" t="s">
        <v>444</v>
      </c>
      <c r="S55" s="271" t="s">
        <v>331</v>
      </c>
      <c r="T55" s="271" t="s">
        <v>248</v>
      </c>
      <c r="U55" s="271" t="s">
        <v>472</v>
      </c>
      <c r="V55" s="271" t="s">
        <v>444</v>
      </c>
      <c r="W55" s="272" t="s">
        <v>331</v>
      </c>
      <c r="X55" s="153" t="s">
        <v>248</v>
      </c>
      <c r="Y55" s="153" t="s">
        <v>472</v>
      </c>
      <c r="Z55" s="153" t="s">
        <v>444</v>
      </c>
      <c r="AA55" s="153" t="s">
        <v>331</v>
      </c>
      <c r="AB55" s="270" t="s">
        <v>248</v>
      </c>
      <c r="AC55" s="271" t="s">
        <v>472</v>
      </c>
      <c r="AD55" s="271" t="s">
        <v>444</v>
      </c>
      <c r="AE55" s="271" t="s">
        <v>331</v>
      </c>
      <c r="AF55" s="271" t="s">
        <v>248</v>
      </c>
      <c r="AG55" s="271" t="s">
        <v>472</v>
      </c>
      <c r="AH55" s="271" t="s">
        <v>444</v>
      </c>
      <c r="AI55" s="271" t="s">
        <v>331</v>
      </c>
      <c r="AJ55" s="271" t="s">
        <v>248</v>
      </c>
      <c r="AK55" s="271" t="s">
        <v>472</v>
      </c>
      <c r="AL55" s="271" t="s">
        <v>444</v>
      </c>
      <c r="AM55" s="272" t="s">
        <v>331</v>
      </c>
      <c r="AN55" s="153" t="s">
        <v>248</v>
      </c>
      <c r="AO55" s="153" t="s">
        <v>472</v>
      </c>
      <c r="AP55" s="153" t="s">
        <v>444</v>
      </c>
      <c r="AQ55" s="153" t="s">
        <v>331</v>
      </c>
      <c r="AR55" s="270" t="s">
        <v>248</v>
      </c>
      <c r="AS55" s="271" t="s">
        <v>472</v>
      </c>
      <c r="AT55" s="271" t="s">
        <v>444</v>
      </c>
      <c r="AU55" s="271" t="s">
        <v>331</v>
      </c>
      <c r="AV55" s="271" t="s">
        <v>248</v>
      </c>
      <c r="AW55" s="271" t="s">
        <v>472</v>
      </c>
      <c r="AX55" s="271" t="s">
        <v>444</v>
      </c>
      <c r="AY55" s="271" t="s">
        <v>331</v>
      </c>
      <c r="AZ55" s="271" t="s">
        <v>248</v>
      </c>
      <c r="BA55" s="271" t="s">
        <v>472</v>
      </c>
      <c r="BB55" s="271" t="s">
        <v>444</v>
      </c>
      <c r="BC55" s="272" t="s">
        <v>331</v>
      </c>
      <c r="BD55" s="153" t="s">
        <v>248</v>
      </c>
      <c r="BE55" s="153" t="s">
        <v>472</v>
      </c>
      <c r="BF55" s="153" t="s">
        <v>444</v>
      </c>
      <c r="BG55" s="153" t="s">
        <v>331</v>
      </c>
      <c r="BH55" s="270" t="s">
        <v>248</v>
      </c>
      <c r="BI55" s="271" t="s">
        <v>472</v>
      </c>
      <c r="BJ55" s="271" t="s">
        <v>444</v>
      </c>
      <c r="BK55" s="271" t="s">
        <v>331</v>
      </c>
      <c r="BL55" s="271" t="s">
        <v>248</v>
      </c>
      <c r="BM55" s="271" t="s">
        <v>472</v>
      </c>
      <c r="BN55" s="271" t="s">
        <v>444</v>
      </c>
      <c r="BO55" s="271" t="s">
        <v>331</v>
      </c>
      <c r="BP55" s="271" t="s">
        <v>248</v>
      </c>
      <c r="BQ55" s="271" t="s">
        <v>472</v>
      </c>
      <c r="BR55" s="271" t="s">
        <v>444</v>
      </c>
      <c r="BS55" s="272" t="s">
        <v>331</v>
      </c>
      <c r="BT55" s="153" t="s">
        <v>248</v>
      </c>
      <c r="BU55" s="153" t="s">
        <v>472</v>
      </c>
      <c r="BV55" s="153" t="s">
        <v>444</v>
      </c>
      <c r="BW55" s="153" t="s">
        <v>331</v>
      </c>
    </row>
    <row r="56" spans="2:75" ht="15" customHeight="1" thickBot="1" x14ac:dyDescent="0.35">
      <c r="B56" s="76" t="str">
        <f>Справочно!E21</f>
        <v>ГК "Ростех"</v>
      </c>
      <c r="C56" s="158">
        <f>ПП!B44</f>
        <v>1</v>
      </c>
      <c r="D56" s="159">
        <f>ПП!C44</f>
        <v>1.6666666666666666E-2</v>
      </c>
      <c r="E56" s="205">
        <f>ПП!D44</f>
        <v>5200000</v>
      </c>
      <c r="F56" s="206">
        <f>SUMIF('Отчет РПЗ(ПЗ)_ПЗИП'!$D:$D,Справочно!$E21,'Отчет РПЗ(ПЗ)_ПЗИП'!$AD:$AD)</f>
        <v>0</v>
      </c>
      <c r="G56" s="207">
        <f>E56-F56</f>
        <v>5200000</v>
      </c>
      <c r="H56" s="164">
        <f>G56/E56</f>
        <v>1</v>
      </c>
      <c r="L56" s="198">
        <f>ПП!H44</f>
        <v>0</v>
      </c>
      <c r="M56" s="284">
        <f>SUMIFS('Отчет РПЗ(ПЗ)_ПЗИП'!$AD:$AD,'Отчет РПЗ(ПЗ)_ПЗИП'!$D:$D,Справочно!$E21,'Отчет РПЗ(ПЗ)_ПЗИП'!$K:$K,ПП!$G$14)</f>
        <v>0</v>
      </c>
      <c r="N56" s="284">
        <f>L56-M56</f>
        <v>0</v>
      </c>
      <c r="O56" s="345" t="e">
        <f>N56/L56</f>
        <v>#DIV/0!</v>
      </c>
      <c r="P56" s="313">
        <f>ПП!J44</f>
        <v>0</v>
      </c>
      <c r="Q56" s="284">
        <f>SUMIFS('Отчет РПЗ(ПЗ)_ПЗИП'!$AD:$AD,'Отчет РПЗ(ПЗ)_ПЗИП'!$D:$D,Справочно!$E21,'Отчет РПЗ(ПЗ)_ПЗИП'!$K:$K,ПП!$I$14)</f>
        <v>0</v>
      </c>
      <c r="R56" s="284">
        <f>P56-Q56</f>
        <v>0</v>
      </c>
      <c r="S56" s="345" t="e">
        <f>R56/P56</f>
        <v>#DIV/0!</v>
      </c>
      <c r="T56" s="313">
        <f>ПП!L44</f>
        <v>0</v>
      </c>
      <c r="U56" s="284">
        <f>SUMIFS('Отчет РПЗ(ПЗ)_ПЗИП'!$AD:$AD,'Отчет РПЗ(ПЗ)_ПЗИП'!$D:$D,Справочно!$E21,'Отчет РПЗ(ПЗ)_ПЗИП'!$K:$K,ПП!$K$14)</f>
        <v>0</v>
      </c>
      <c r="V56" s="284">
        <f>T56-U56</f>
        <v>0</v>
      </c>
      <c r="W56" s="346" t="e">
        <f>V56/T56</f>
        <v>#DIV/0!</v>
      </c>
      <c r="X56" s="309">
        <f>SUM(L56,P56,T56)</f>
        <v>0</v>
      </c>
      <c r="Y56" s="350">
        <f>SUM(M56,Q56,U56)</f>
        <v>0</v>
      </c>
      <c r="Z56" s="350">
        <f>SUM(N56,R56,V56)</f>
        <v>0</v>
      </c>
      <c r="AA56" s="355" t="e">
        <f>SUM(O56,S56,W56)</f>
        <v>#DIV/0!</v>
      </c>
      <c r="AB56" s="198">
        <f>ПП!P44</f>
        <v>5200000</v>
      </c>
      <c r="AC56" s="294">
        <f>SUMIFS('Отчет РПЗ(ПЗ)_ПЗИП'!$AD:$AD,'Отчет РПЗ(ПЗ)_ПЗИП'!$D:$D,Справочно!$E21,'Отчет РПЗ(ПЗ)_ПЗИП'!$K:$K,ПП!$O$14)</f>
        <v>0</v>
      </c>
      <c r="AD56" s="294">
        <f>AB56-AC56</f>
        <v>5200000</v>
      </c>
      <c r="AE56" s="399">
        <f>AD56/AB56</f>
        <v>1</v>
      </c>
      <c r="AF56" s="313">
        <f>ПП!R44</f>
        <v>0</v>
      </c>
      <c r="AG56" s="294">
        <f>SUMIFS('Отчет РПЗ(ПЗ)_ПЗИП'!$AD:$AD,'Отчет РПЗ(ПЗ)_ПЗИП'!$D:$D,Справочно!$E21,'Отчет РПЗ(ПЗ)_ПЗИП'!$K:$K,ПП!$Q$14)</f>
        <v>0</v>
      </c>
      <c r="AH56" s="294">
        <f>AF56-AG56</f>
        <v>0</v>
      </c>
      <c r="AI56" s="399" t="e">
        <f>AH56/AF56</f>
        <v>#DIV/0!</v>
      </c>
      <c r="AJ56" s="313">
        <f>ПП!T44</f>
        <v>0</v>
      </c>
      <c r="AK56" s="294">
        <f>SUMIFS('Отчет РПЗ(ПЗ)_ПЗИП'!$AD:$AD,'Отчет РПЗ(ПЗ)_ПЗИП'!$D:$D,Справочно!$E21,'Отчет РПЗ(ПЗ)_ПЗИП'!$K:$K,ПП!$S$14)</f>
        <v>0</v>
      </c>
      <c r="AL56" s="294">
        <f>AJ56-AK56</f>
        <v>0</v>
      </c>
      <c r="AM56" s="397" t="e">
        <f>AL56/AJ56</f>
        <v>#DIV/0!</v>
      </c>
      <c r="AN56" s="309">
        <f>SUM(AB56,AF56,AJ56)</f>
        <v>5200000</v>
      </c>
      <c r="AO56" s="395">
        <f>SUM(AC56,AG56,AK56)</f>
        <v>0</v>
      </c>
      <c r="AP56" s="395">
        <f>SUM(AD56,AH56,AL56)</f>
        <v>5200000</v>
      </c>
      <c r="AQ56" s="396" t="e">
        <f>SUM(AE56,AI56,AM56)</f>
        <v>#DIV/0!</v>
      </c>
      <c r="AR56" s="198">
        <f>ПП!X44</f>
        <v>0</v>
      </c>
      <c r="AS56" s="278">
        <f>SUMIFS('Отчет РПЗ(ПЗ)_ПЗИП'!$AD:$AD,'Отчет РПЗ(ПЗ)_ПЗИП'!$D:$D,Справочно!$E21,'Отчет РПЗ(ПЗ)_ПЗИП'!$K:$K,ПП!$W$14)</f>
        <v>0</v>
      </c>
      <c r="AT56" s="278">
        <f>AR56-AS56</f>
        <v>0</v>
      </c>
      <c r="AU56" s="383" t="e">
        <f>AT56/AR56</f>
        <v>#DIV/0!</v>
      </c>
      <c r="AV56" s="313">
        <f>ПП!Z44</f>
        <v>0</v>
      </c>
      <c r="AW56" s="278">
        <f>SUMIFS('Отчет РПЗ(ПЗ)_ПЗИП'!$AD:$AD,'Отчет РПЗ(ПЗ)_ПЗИП'!$D:$D,Справочно!$E21,'Отчет РПЗ(ПЗ)_ПЗИП'!$K:$K,ПП!$Y$14)</f>
        <v>0</v>
      </c>
      <c r="AX56" s="278">
        <f>AV56-AW56</f>
        <v>0</v>
      </c>
      <c r="AY56" s="383" t="e">
        <f>AX56/AV56</f>
        <v>#DIV/0!</v>
      </c>
      <c r="AZ56" s="313">
        <f>ПП!AB44</f>
        <v>0</v>
      </c>
      <c r="BA56" s="278">
        <f>SUMIFS('Отчет РПЗ(ПЗ)_ПЗИП'!$AD:$AD,'Отчет РПЗ(ПЗ)_ПЗИП'!$D:$D,Справочно!$E21,'Отчет РПЗ(ПЗ)_ПЗИП'!$K:$K,ПП!$AA$14)</f>
        <v>0</v>
      </c>
      <c r="BB56" s="278">
        <f>AZ56-BA56</f>
        <v>0</v>
      </c>
      <c r="BC56" s="376" t="e">
        <f>BB56/AZ56</f>
        <v>#DIV/0!</v>
      </c>
      <c r="BD56" s="309">
        <f>SUM(AR56,AV56,AZ56)</f>
        <v>0</v>
      </c>
      <c r="BE56" s="374">
        <f>SUM(AS56,AW56,BA56)</f>
        <v>0</v>
      </c>
      <c r="BF56" s="374">
        <f>SUM(AT56,AX56,BB56)</f>
        <v>0</v>
      </c>
      <c r="BG56" s="375" t="e">
        <f>SUM(AU56,AY56,BC56)</f>
        <v>#DIV/0!</v>
      </c>
      <c r="BH56" s="198">
        <f>ПП!AF44</f>
        <v>0</v>
      </c>
      <c r="BI56" s="300">
        <f>SUMIFS('Отчет РПЗ(ПЗ)_ПЗИП'!$AD:$AD,'Отчет РПЗ(ПЗ)_ПЗИП'!$D:$D,Справочно!$E21,'Отчет РПЗ(ПЗ)_ПЗИП'!$K:$K,ПП!$AE$14)</f>
        <v>0</v>
      </c>
      <c r="BJ56" s="300">
        <f>BH56-BI56</f>
        <v>0</v>
      </c>
      <c r="BK56" s="371" t="e">
        <f>BJ56/BH56</f>
        <v>#DIV/0!</v>
      </c>
      <c r="BL56" s="313">
        <f>ПП!AH44</f>
        <v>0</v>
      </c>
      <c r="BM56" s="300">
        <f>SUMIFS('Отчет РПЗ(ПЗ)_ПЗИП'!$AD:$AD,'Отчет РПЗ(ПЗ)_ПЗИП'!$D:$D,Справочно!$E21,'Отчет РПЗ(ПЗ)_ПЗИП'!$K:$K,ПП!$AG$14)</f>
        <v>0</v>
      </c>
      <c r="BN56" s="300">
        <f>BL56-BM56</f>
        <v>0</v>
      </c>
      <c r="BO56" s="371" t="e">
        <f>BN56/BL56</f>
        <v>#DIV/0!</v>
      </c>
      <c r="BP56" s="313">
        <f>ПП!AJ44</f>
        <v>0</v>
      </c>
      <c r="BQ56" s="300">
        <f>SUMIFS('Отчет РПЗ(ПЗ)_ПЗИП'!$AD:$AD,'Отчет РПЗ(ПЗ)_ПЗИП'!$D:$D,Справочно!$E21,'Отчет РПЗ(ПЗ)_ПЗИП'!$K:$K,ПП!$AI$14)</f>
        <v>0</v>
      </c>
      <c r="BR56" s="300">
        <f>BP56-BQ56</f>
        <v>0</v>
      </c>
      <c r="BS56" s="369" t="e">
        <f>BR56/BP56</f>
        <v>#DIV/0!</v>
      </c>
      <c r="BT56" s="309">
        <f>SUM(BH56,BL56,BP56)</f>
        <v>0</v>
      </c>
      <c r="BU56" s="367">
        <f>SUM(BI56,BM56,BQ56)</f>
        <v>0</v>
      </c>
      <c r="BV56" s="367">
        <f>SUM(BJ56,BN56,BR56)</f>
        <v>0</v>
      </c>
      <c r="BW56" s="368" t="e">
        <f>SUM(BK56,BO56,BS56)</f>
        <v>#DIV/0!</v>
      </c>
    </row>
    <row r="57" spans="2:75" ht="15" customHeight="1" thickBot="1" x14ac:dyDescent="0.35">
      <c r="B57" s="76" t="str">
        <f>Справочно!E22</f>
        <v>НПФ "Первый промышленный альянс"</v>
      </c>
      <c r="C57" s="158">
        <f>ПП!B45</f>
        <v>0</v>
      </c>
      <c r="D57" s="157">
        <f>ПП!C45</f>
        <v>0</v>
      </c>
      <c r="E57" s="208">
        <f>ПП!D45</f>
        <v>0</v>
      </c>
      <c r="F57" s="206">
        <f>SUMIF('Отчет РПЗ(ПЗ)_ПЗИП'!$D:$D,Справочно!$E22,'Отчет РПЗ(ПЗ)_ПЗИП'!$AD:$AD)</f>
        <v>0</v>
      </c>
      <c r="G57" s="207">
        <f t="shared" ref="G57:G80" si="23">E57-F57</f>
        <v>0</v>
      </c>
      <c r="H57" s="165" t="e">
        <f t="shared" ref="H57:H81" si="24">G57/E57</f>
        <v>#DIV/0!</v>
      </c>
      <c r="L57" s="339">
        <f>ПП!H45</f>
        <v>0</v>
      </c>
      <c r="M57" s="287">
        <f>SUMIFS('Отчет РПЗ(ПЗ)_ПЗИП'!$AD:$AD,'Отчет РПЗ(ПЗ)_ПЗИП'!$D:$D,Справочно!$E22,'Отчет РПЗ(ПЗ)_ПЗИП'!$K:$K,ПП!$G$14)</f>
        <v>0</v>
      </c>
      <c r="N57" s="287">
        <f t="shared" ref="N57:N80" si="25">L57-M57</f>
        <v>0</v>
      </c>
      <c r="O57" s="452" t="e">
        <f t="shared" ref="O57:O80" si="26">N57/L57</f>
        <v>#DIV/0!</v>
      </c>
      <c r="P57" s="332">
        <f>ПП!J45</f>
        <v>0</v>
      </c>
      <c r="Q57" s="287">
        <f>SUMIFS('Отчет РПЗ(ПЗ)_ПЗИП'!$AD:$AD,'Отчет РПЗ(ПЗ)_ПЗИП'!$D:$D,Справочно!$E22,'Отчет РПЗ(ПЗ)_ПЗИП'!$K:$K,ПП!$I$14)</f>
        <v>0</v>
      </c>
      <c r="R57" s="287">
        <f t="shared" ref="R57:R80" si="27">P57-Q57</f>
        <v>0</v>
      </c>
      <c r="S57" s="340" t="e">
        <f t="shared" ref="S57:S80" si="28">R57/P57</f>
        <v>#DIV/0!</v>
      </c>
      <c r="T57" s="332">
        <f>ПП!L45</f>
        <v>0</v>
      </c>
      <c r="U57" s="287">
        <f>SUMIFS('Отчет РПЗ(ПЗ)_ПЗИП'!$AD:$AD,'Отчет РПЗ(ПЗ)_ПЗИП'!$D:$D,Справочно!$E22,'Отчет РПЗ(ПЗ)_ПЗИП'!$K:$K,ПП!$K$14)</f>
        <v>0</v>
      </c>
      <c r="V57" s="287">
        <f t="shared" ref="V57:V80" si="29">T57-U57</f>
        <v>0</v>
      </c>
      <c r="W57" s="341" t="e">
        <f t="shared" ref="W57:W80" si="30">V57/T57</f>
        <v>#DIV/0!</v>
      </c>
      <c r="X57" s="309">
        <f t="shared" ref="X57:X80" si="31">SUM(L57,P57,T57)</f>
        <v>0</v>
      </c>
      <c r="Y57" s="350">
        <f t="shared" ref="Y57:Y80" si="32">SUM(M57,Q57,U57)</f>
        <v>0</v>
      </c>
      <c r="Z57" s="350">
        <f t="shared" ref="Z57:Z80" si="33">SUM(N57,R57,V57)</f>
        <v>0</v>
      </c>
      <c r="AA57" s="355" t="e">
        <f t="shared" ref="AA57:AA80" si="34">SUM(O57,S57,W57)</f>
        <v>#DIV/0!</v>
      </c>
      <c r="AB57" s="198">
        <f>ПП!P45</f>
        <v>0</v>
      </c>
      <c r="AC57" s="294">
        <f>SUMIFS('Отчет РПЗ(ПЗ)_ПЗИП'!$AD:$AD,'Отчет РПЗ(ПЗ)_ПЗИП'!$D:$D,Справочно!$E22,'Отчет РПЗ(ПЗ)_ПЗИП'!$K:$K,ПП!$O$14)</f>
        <v>0</v>
      </c>
      <c r="AD57" s="389">
        <f t="shared" ref="AD57:AD80" si="35">AB57-AC57</f>
        <v>0</v>
      </c>
      <c r="AE57" s="400" t="e">
        <f t="shared" ref="AE57:AE80" si="36">AD57/AB57</f>
        <v>#DIV/0!</v>
      </c>
      <c r="AF57" s="313">
        <f>ПП!R45</f>
        <v>0</v>
      </c>
      <c r="AG57" s="294">
        <f>SUMIFS('Отчет РПЗ(ПЗ)_ПЗИП'!$AD:$AD,'Отчет РПЗ(ПЗ)_ПЗИП'!$D:$D,Справочно!$E22,'Отчет РПЗ(ПЗ)_ПЗИП'!$K:$K,ПП!$Q$14)</f>
        <v>0</v>
      </c>
      <c r="AH57" s="389">
        <f t="shared" ref="AH57:AH80" si="37">AF57-AG57</f>
        <v>0</v>
      </c>
      <c r="AI57" s="400" t="e">
        <f t="shared" ref="AI57:AI80" si="38">AH57/AF57</f>
        <v>#DIV/0!</v>
      </c>
      <c r="AJ57" s="313">
        <f>ПП!T45</f>
        <v>0</v>
      </c>
      <c r="AK57" s="294">
        <f>SUMIFS('Отчет РПЗ(ПЗ)_ПЗИП'!$AD:$AD,'Отчет РПЗ(ПЗ)_ПЗИП'!$D:$D,Справочно!$E22,'Отчет РПЗ(ПЗ)_ПЗИП'!$K:$K,ПП!$S$14)</f>
        <v>0</v>
      </c>
      <c r="AL57" s="389">
        <f t="shared" ref="AL57:AL80" si="39">AJ57-AK57</f>
        <v>0</v>
      </c>
      <c r="AM57" s="398" t="e">
        <f t="shared" ref="AM57:AM80" si="40">AL57/AJ57</f>
        <v>#DIV/0!</v>
      </c>
      <c r="AN57" s="309">
        <f t="shared" ref="AN57:AN80" si="41">SUM(AB57,AF57,AJ57)</f>
        <v>0</v>
      </c>
      <c r="AO57" s="395">
        <f t="shared" ref="AO57:AO80" si="42">SUM(AC57,AG57,AK57)</f>
        <v>0</v>
      </c>
      <c r="AP57" s="395">
        <f t="shared" ref="AP57:AP80" si="43">SUM(AD57,AH57,AL57)</f>
        <v>0</v>
      </c>
      <c r="AQ57" s="396" t="e">
        <f t="shared" ref="AQ57:AQ80" si="44">SUM(AE57,AI57,AM57)</f>
        <v>#DIV/0!</v>
      </c>
      <c r="AR57" s="198">
        <f>ПП!X45</f>
        <v>0</v>
      </c>
      <c r="AS57" s="278">
        <f>SUMIFS('Отчет РПЗ(ПЗ)_ПЗИП'!$AD:$AD,'Отчет РПЗ(ПЗ)_ПЗИП'!$D:$D,Справочно!$E22,'Отчет РПЗ(ПЗ)_ПЗИП'!$K:$K,ПП!$W$14)</f>
        <v>0</v>
      </c>
      <c r="AT57" s="280">
        <f t="shared" ref="AT57:AT80" si="45">AR57-AS57</f>
        <v>0</v>
      </c>
      <c r="AU57" s="384" t="e">
        <f t="shared" ref="AU57:AU80" si="46">AT57/AR57</f>
        <v>#DIV/0!</v>
      </c>
      <c r="AV57" s="313">
        <f>ПП!Z45</f>
        <v>0</v>
      </c>
      <c r="AW57" s="278">
        <f>SUMIFS('Отчет РПЗ(ПЗ)_ПЗИП'!$AD:$AD,'Отчет РПЗ(ПЗ)_ПЗИП'!$D:$D,Справочно!$E22,'Отчет РПЗ(ПЗ)_ПЗИП'!$K:$K,ПП!$Y$14)</f>
        <v>0</v>
      </c>
      <c r="AX57" s="280">
        <f t="shared" ref="AX57:AX80" si="47">AV57-AW57</f>
        <v>0</v>
      </c>
      <c r="AY57" s="384" t="e">
        <f t="shared" ref="AY57:AY80" si="48">AX57/AV57</f>
        <v>#DIV/0!</v>
      </c>
      <c r="AZ57" s="313">
        <f>ПП!AB45</f>
        <v>0</v>
      </c>
      <c r="BA57" s="278">
        <f>SUMIFS('Отчет РПЗ(ПЗ)_ПЗИП'!$AD:$AD,'Отчет РПЗ(ПЗ)_ПЗИП'!$D:$D,Справочно!$E22,'Отчет РПЗ(ПЗ)_ПЗИП'!$K:$K,ПП!$AA$14)</f>
        <v>0</v>
      </c>
      <c r="BB57" s="280">
        <f t="shared" ref="BB57:BB80" si="49">AZ57-BA57</f>
        <v>0</v>
      </c>
      <c r="BC57" s="377" t="e">
        <f t="shared" ref="BC57:BC80" si="50">BB57/AZ57</f>
        <v>#DIV/0!</v>
      </c>
      <c r="BD57" s="309">
        <f t="shared" ref="BD57:BD80" si="51">SUM(AR57,AV57,AZ57)</f>
        <v>0</v>
      </c>
      <c r="BE57" s="374">
        <f t="shared" ref="BE57:BE80" si="52">SUM(AS57,AW57,BA57)</f>
        <v>0</v>
      </c>
      <c r="BF57" s="374">
        <f t="shared" ref="BF57:BF80" si="53">SUM(AT57,AX57,BB57)</f>
        <v>0</v>
      </c>
      <c r="BG57" s="375" t="e">
        <f t="shared" ref="BG57:BG80" si="54">SUM(AU57,AY57,BC57)</f>
        <v>#DIV/0!</v>
      </c>
      <c r="BH57" s="198">
        <f>ПП!AF45</f>
        <v>0</v>
      </c>
      <c r="BI57" s="300">
        <f>SUMIFS('Отчет РПЗ(ПЗ)_ПЗИП'!$AD:$AD,'Отчет РПЗ(ПЗ)_ПЗИП'!$D:$D,Справочно!$E22,'Отчет РПЗ(ПЗ)_ПЗИП'!$K:$K,ПП!$AE$14)</f>
        <v>0</v>
      </c>
      <c r="BJ57" s="360">
        <f t="shared" ref="BJ57:BJ80" si="55">BH57-BI57</f>
        <v>0</v>
      </c>
      <c r="BK57" s="372" t="e">
        <f t="shared" ref="BK57:BK80" si="56">BJ57/BH57</f>
        <v>#DIV/0!</v>
      </c>
      <c r="BL57" s="313">
        <f>ПП!AH45</f>
        <v>0</v>
      </c>
      <c r="BM57" s="300">
        <f>SUMIFS('Отчет РПЗ(ПЗ)_ПЗИП'!$AD:$AD,'Отчет РПЗ(ПЗ)_ПЗИП'!$D:$D,Справочно!$E22,'Отчет РПЗ(ПЗ)_ПЗИП'!$K:$K,ПП!$AG$14)</f>
        <v>0</v>
      </c>
      <c r="BN57" s="360">
        <f t="shared" ref="BN57:BN80" si="57">BL57-BM57</f>
        <v>0</v>
      </c>
      <c r="BO57" s="372" t="e">
        <f t="shared" ref="BO57:BO80" si="58">BN57/BL57</f>
        <v>#DIV/0!</v>
      </c>
      <c r="BP57" s="313">
        <f>ПП!AJ45</f>
        <v>0</v>
      </c>
      <c r="BQ57" s="300">
        <f>SUMIFS('Отчет РПЗ(ПЗ)_ПЗИП'!$AD:$AD,'Отчет РПЗ(ПЗ)_ПЗИП'!$D:$D,Справочно!$E22,'Отчет РПЗ(ПЗ)_ПЗИП'!$K:$K,ПП!$AI$14)</f>
        <v>0</v>
      </c>
      <c r="BR57" s="360">
        <f t="shared" ref="BR57:BR80" si="59">BP57-BQ57</f>
        <v>0</v>
      </c>
      <c r="BS57" s="370" t="e">
        <f t="shared" ref="BS57:BS80" si="60">BR57/BP57</f>
        <v>#DIV/0!</v>
      </c>
      <c r="BT57" s="309">
        <f t="shared" ref="BT57:BT80" si="61">SUM(BH57,BL57,BP57)</f>
        <v>0</v>
      </c>
      <c r="BU57" s="367">
        <f t="shared" ref="BU57:BU80" si="62">SUM(BI57,BM57,BQ57)</f>
        <v>0</v>
      </c>
      <c r="BV57" s="367">
        <f t="shared" ref="BV57:BV80" si="63">SUM(BJ57,BN57,BR57)</f>
        <v>0</v>
      </c>
      <c r="BW57" s="368" t="e">
        <f t="shared" ref="BW57:BW80" si="64">SUM(BK57,BO57,BS57)</f>
        <v>#DIV/0!</v>
      </c>
    </row>
    <row r="58" spans="2:75" ht="15" customHeight="1" thickBot="1" x14ac:dyDescent="0.35">
      <c r="B58" s="76" t="str">
        <f>Справочно!E23</f>
        <v>ОАО "ВО "Технопромэкспорт"</v>
      </c>
      <c r="C58" s="158">
        <f>ПП!B46</f>
        <v>0</v>
      </c>
      <c r="D58" s="157">
        <f>ПП!C46</f>
        <v>0</v>
      </c>
      <c r="E58" s="208">
        <f>ПП!D46</f>
        <v>0</v>
      </c>
      <c r="F58" s="206">
        <f>SUMIF('Отчет РПЗ(ПЗ)_ПЗИП'!$D:$D,Справочно!$E23,'Отчет РПЗ(ПЗ)_ПЗИП'!$AD:$AD)</f>
        <v>0</v>
      </c>
      <c r="G58" s="207">
        <f t="shared" si="23"/>
        <v>0</v>
      </c>
      <c r="H58" s="165" t="e">
        <f t="shared" si="24"/>
        <v>#DIV/0!</v>
      </c>
      <c r="L58" s="339">
        <f>ПП!H46</f>
        <v>0</v>
      </c>
      <c r="M58" s="287">
        <f>SUMIFS('Отчет РПЗ(ПЗ)_ПЗИП'!$AD:$AD,'Отчет РПЗ(ПЗ)_ПЗИП'!$D:$D,Справочно!$E23,'Отчет РПЗ(ПЗ)_ПЗИП'!$K:$K,ПП!$G$14)</f>
        <v>0</v>
      </c>
      <c r="N58" s="287">
        <f t="shared" si="25"/>
        <v>0</v>
      </c>
      <c r="O58" s="340" t="e">
        <f t="shared" si="26"/>
        <v>#DIV/0!</v>
      </c>
      <c r="P58" s="332">
        <f>ПП!J46</f>
        <v>0</v>
      </c>
      <c r="Q58" s="287">
        <f>SUMIFS('Отчет РПЗ(ПЗ)_ПЗИП'!$AD:$AD,'Отчет РПЗ(ПЗ)_ПЗИП'!$D:$D,Справочно!$E23,'Отчет РПЗ(ПЗ)_ПЗИП'!$K:$K,ПП!$I$14)</f>
        <v>0</v>
      </c>
      <c r="R58" s="287">
        <f t="shared" si="27"/>
        <v>0</v>
      </c>
      <c r="S58" s="340" t="e">
        <f t="shared" si="28"/>
        <v>#DIV/0!</v>
      </c>
      <c r="T58" s="332">
        <f>ПП!L46</f>
        <v>0</v>
      </c>
      <c r="U58" s="287">
        <f>SUMIFS('Отчет РПЗ(ПЗ)_ПЗИП'!$AD:$AD,'Отчет РПЗ(ПЗ)_ПЗИП'!$D:$D,Справочно!$E23,'Отчет РПЗ(ПЗ)_ПЗИП'!$K:$K,ПП!$K$14)</f>
        <v>0</v>
      </c>
      <c r="V58" s="287">
        <f t="shared" si="29"/>
        <v>0</v>
      </c>
      <c r="W58" s="341" t="e">
        <f t="shared" si="30"/>
        <v>#DIV/0!</v>
      </c>
      <c r="X58" s="309">
        <f t="shared" si="31"/>
        <v>0</v>
      </c>
      <c r="Y58" s="350">
        <f t="shared" si="32"/>
        <v>0</v>
      </c>
      <c r="Z58" s="350">
        <f t="shared" si="33"/>
        <v>0</v>
      </c>
      <c r="AA58" s="355" t="e">
        <f t="shared" si="34"/>
        <v>#DIV/0!</v>
      </c>
      <c r="AB58" s="198">
        <f>ПП!P46</f>
        <v>0</v>
      </c>
      <c r="AC58" s="294">
        <f>SUMIFS('Отчет РПЗ(ПЗ)_ПЗИП'!$AD:$AD,'Отчет РПЗ(ПЗ)_ПЗИП'!$D:$D,Справочно!$E23,'Отчет РПЗ(ПЗ)_ПЗИП'!$K:$K,ПП!$O$14)</f>
        <v>0</v>
      </c>
      <c r="AD58" s="389">
        <f t="shared" si="35"/>
        <v>0</v>
      </c>
      <c r="AE58" s="400" t="e">
        <f t="shared" si="36"/>
        <v>#DIV/0!</v>
      </c>
      <c r="AF58" s="313">
        <f>ПП!R46</f>
        <v>0</v>
      </c>
      <c r="AG58" s="294">
        <f>SUMIFS('Отчет РПЗ(ПЗ)_ПЗИП'!$AD:$AD,'Отчет РПЗ(ПЗ)_ПЗИП'!$D:$D,Справочно!$E23,'Отчет РПЗ(ПЗ)_ПЗИП'!$K:$K,ПП!$Q$14)</f>
        <v>0</v>
      </c>
      <c r="AH58" s="389">
        <f t="shared" si="37"/>
        <v>0</v>
      </c>
      <c r="AI58" s="400" t="e">
        <f t="shared" si="38"/>
        <v>#DIV/0!</v>
      </c>
      <c r="AJ58" s="313">
        <f>ПП!T46</f>
        <v>0</v>
      </c>
      <c r="AK58" s="294">
        <f>SUMIFS('Отчет РПЗ(ПЗ)_ПЗИП'!$AD:$AD,'Отчет РПЗ(ПЗ)_ПЗИП'!$D:$D,Справочно!$E23,'Отчет РПЗ(ПЗ)_ПЗИП'!$K:$K,ПП!$S$14)</f>
        <v>0</v>
      </c>
      <c r="AL58" s="389">
        <f t="shared" si="39"/>
        <v>0</v>
      </c>
      <c r="AM58" s="398" t="e">
        <f t="shared" si="40"/>
        <v>#DIV/0!</v>
      </c>
      <c r="AN58" s="309">
        <f t="shared" si="41"/>
        <v>0</v>
      </c>
      <c r="AO58" s="395">
        <f t="shared" si="42"/>
        <v>0</v>
      </c>
      <c r="AP58" s="395">
        <f t="shared" si="43"/>
        <v>0</v>
      </c>
      <c r="AQ58" s="396" t="e">
        <f t="shared" si="44"/>
        <v>#DIV/0!</v>
      </c>
      <c r="AR58" s="198">
        <f>ПП!X46</f>
        <v>0</v>
      </c>
      <c r="AS58" s="278">
        <f>SUMIFS('Отчет РПЗ(ПЗ)_ПЗИП'!$AD:$AD,'Отчет РПЗ(ПЗ)_ПЗИП'!$D:$D,Справочно!$E23,'Отчет РПЗ(ПЗ)_ПЗИП'!$K:$K,ПП!$W$14)</f>
        <v>0</v>
      </c>
      <c r="AT58" s="280">
        <f t="shared" si="45"/>
        <v>0</v>
      </c>
      <c r="AU58" s="384" t="e">
        <f t="shared" si="46"/>
        <v>#DIV/0!</v>
      </c>
      <c r="AV58" s="313">
        <f>ПП!Z46</f>
        <v>0</v>
      </c>
      <c r="AW58" s="278">
        <f>SUMIFS('Отчет РПЗ(ПЗ)_ПЗИП'!$AD:$AD,'Отчет РПЗ(ПЗ)_ПЗИП'!$D:$D,Справочно!$E23,'Отчет РПЗ(ПЗ)_ПЗИП'!$K:$K,ПП!$Y$14)</f>
        <v>0</v>
      </c>
      <c r="AX58" s="280">
        <f t="shared" si="47"/>
        <v>0</v>
      </c>
      <c r="AY58" s="384" t="e">
        <f t="shared" si="48"/>
        <v>#DIV/0!</v>
      </c>
      <c r="AZ58" s="313">
        <f>ПП!AB46</f>
        <v>0</v>
      </c>
      <c r="BA58" s="278">
        <f>SUMIFS('Отчет РПЗ(ПЗ)_ПЗИП'!$AD:$AD,'Отчет РПЗ(ПЗ)_ПЗИП'!$D:$D,Справочно!$E23,'Отчет РПЗ(ПЗ)_ПЗИП'!$K:$K,ПП!$AA$14)</f>
        <v>0</v>
      </c>
      <c r="BB58" s="280">
        <f t="shared" si="49"/>
        <v>0</v>
      </c>
      <c r="BC58" s="377" t="e">
        <f t="shared" si="50"/>
        <v>#DIV/0!</v>
      </c>
      <c r="BD58" s="309">
        <f t="shared" si="51"/>
        <v>0</v>
      </c>
      <c r="BE58" s="374">
        <f t="shared" si="52"/>
        <v>0</v>
      </c>
      <c r="BF58" s="374">
        <f t="shared" si="53"/>
        <v>0</v>
      </c>
      <c r="BG58" s="375" t="e">
        <f t="shared" si="54"/>
        <v>#DIV/0!</v>
      </c>
      <c r="BH58" s="198">
        <f>ПП!AF46</f>
        <v>0</v>
      </c>
      <c r="BI58" s="300">
        <f>SUMIFS('Отчет РПЗ(ПЗ)_ПЗИП'!$AD:$AD,'Отчет РПЗ(ПЗ)_ПЗИП'!$D:$D,Справочно!$E23,'Отчет РПЗ(ПЗ)_ПЗИП'!$K:$K,ПП!$AE$14)</f>
        <v>0</v>
      </c>
      <c r="BJ58" s="360">
        <f t="shared" si="55"/>
        <v>0</v>
      </c>
      <c r="BK58" s="372" t="e">
        <f t="shared" si="56"/>
        <v>#DIV/0!</v>
      </c>
      <c r="BL58" s="313">
        <f>ПП!AH46</f>
        <v>0</v>
      </c>
      <c r="BM58" s="300">
        <f>SUMIFS('Отчет РПЗ(ПЗ)_ПЗИП'!$AD:$AD,'Отчет РПЗ(ПЗ)_ПЗИП'!$D:$D,Справочно!$E23,'Отчет РПЗ(ПЗ)_ПЗИП'!$K:$K,ПП!$AG$14)</f>
        <v>0</v>
      </c>
      <c r="BN58" s="360">
        <f t="shared" si="57"/>
        <v>0</v>
      </c>
      <c r="BO58" s="372" t="e">
        <f t="shared" si="58"/>
        <v>#DIV/0!</v>
      </c>
      <c r="BP58" s="313">
        <f>ПП!AJ46</f>
        <v>0</v>
      </c>
      <c r="BQ58" s="300">
        <f>SUMIFS('Отчет РПЗ(ПЗ)_ПЗИП'!$AD:$AD,'Отчет РПЗ(ПЗ)_ПЗИП'!$D:$D,Справочно!$E23,'Отчет РПЗ(ПЗ)_ПЗИП'!$K:$K,ПП!$AI$14)</f>
        <v>0</v>
      </c>
      <c r="BR58" s="360">
        <f t="shared" si="59"/>
        <v>0</v>
      </c>
      <c r="BS58" s="370" t="e">
        <f t="shared" si="60"/>
        <v>#DIV/0!</v>
      </c>
      <c r="BT58" s="309">
        <f t="shared" si="61"/>
        <v>0</v>
      </c>
      <c r="BU58" s="367">
        <f t="shared" si="62"/>
        <v>0</v>
      </c>
      <c r="BV58" s="367">
        <f t="shared" si="63"/>
        <v>0</v>
      </c>
      <c r="BW58" s="368" t="e">
        <f t="shared" si="64"/>
        <v>#DIV/0!</v>
      </c>
    </row>
    <row r="59" spans="2:75" ht="15" customHeight="1" thickBot="1" x14ac:dyDescent="0.35">
      <c r="B59" s="76" t="str">
        <f>Справочно!E24</f>
        <v>ОАО "РТ-Логистика"</v>
      </c>
      <c r="C59" s="158">
        <f>ПП!B47</f>
        <v>0</v>
      </c>
      <c r="D59" s="157">
        <f>ПП!C47</f>
        <v>0</v>
      </c>
      <c r="E59" s="208">
        <f>ПП!D47</f>
        <v>0</v>
      </c>
      <c r="F59" s="206">
        <f>SUMIF('Отчет РПЗ(ПЗ)_ПЗИП'!$D:$D,Справочно!$E24,'Отчет РПЗ(ПЗ)_ПЗИП'!$AD:$AD)</f>
        <v>0</v>
      </c>
      <c r="G59" s="207">
        <f t="shared" si="23"/>
        <v>0</v>
      </c>
      <c r="H59" s="165" t="e">
        <f t="shared" si="24"/>
        <v>#DIV/0!</v>
      </c>
      <c r="L59" s="339">
        <f>ПП!H47</f>
        <v>0</v>
      </c>
      <c r="M59" s="287">
        <f>SUMIFS('Отчет РПЗ(ПЗ)_ПЗИП'!$AD:$AD,'Отчет РПЗ(ПЗ)_ПЗИП'!$D:$D,Справочно!$E24,'Отчет РПЗ(ПЗ)_ПЗИП'!$K:$K,ПП!$G$14)</f>
        <v>0</v>
      </c>
      <c r="N59" s="287">
        <f t="shared" si="25"/>
        <v>0</v>
      </c>
      <c r="O59" s="340" t="e">
        <f t="shared" si="26"/>
        <v>#DIV/0!</v>
      </c>
      <c r="P59" s="332">
        <f>ПП!J47</f>
        <v>0</v>
      </c>
      <c r="Q59" s="287">
        <f>SUMIFS('Отчет РПЗ(ПЗ)_ПЗИП'!$AD:$AD,'Отчет РПЗ(ПЗ)_ПЗИП'!$D:$D,Справочно!$E24,'Отчет РПЗ(ПЗ)_ПЗИП'!$K:$K,ПП!$I$14)</f>
        <v>0</v>
      </c>
      <c r="R59" s="287">
        <f t="shared" si="27"/>
        <v>0</v>
      </c>
      <c r="S59" s="340" t="e">
        <f t="shared" si="28"/>
        <v>#DIV/0!</v>
      </c>
      <c r="T59" s="332">
        <f>ПП!L47</f>
        <v>0</v>
      </c>
      <c r="U59" s="287">
        <f>SUMIFS('Отчет РПЗ(ПЗ)_ПЗИП'!$AD:$AD,'Отчет РПЗ(ПЗ)_ПЗИП'!$D:$D,Справочно!$E24,'Отчет РПЗ(ПЗ)_ПЗИП'!$K:$K,ПП!$K$14)</f>
        <v>0</v>
      </c>
      <c r="V59" s="287">
        <f t="shared" si="29"/>
        <v>0</v>
      </c>
      <c r="W59" s="341" t="e">
        <f t="shared" si="30"/>
        <v>#DIV/0!</v>
      </c>
      <c r="X59" s="309">
        <f t="shared" si="31"/>
        <v>0</v>
      </c>
      <c r="Y59" s="350">
        <f t="shared" si="32"/>
        <v>0</v>
      </c>
      <c r="Z59" s="350">
        <f t="shared" si="33"/>
        <v>0</v>
      </c>
      <c r="AA59" s="355" t="e">
        <f t="shared" si="34"/>
        <v>#DIV/0!</v>
      </c>
      <c r="AB59" s="198">
        <f>ПП!P47</f>
        <v>0</v>
      </c>
      <c r="AC59" s="294">
        <f>SUMIFS('Отчет РПЗ(ПЗ)_ПЗИП'!$AD:$AD,'Отчет РПЗ(ПЗ)_ПЗИП'!$D:$D,Справочно!$E24,'Отчет РПЗ(ПЗ)_ПЗИП'!$K:$K,ПП!$O$14)</f>
        <v>0</v>
      </c>
      <c r="AD59" s="389">
        <f t="shared" si="35"/>
        <v>0</v>
      </c>
      <c r="AE59" s="400" t="e">
        <f t="shared" si="36"/>
        <v>#DIV/0!</v>
      </c>
      <c r="AF59" s="313">
        <f>ПП!R47</f>
        <v>0</v>
      </c>
      <c r="AG59" s="294">
        <f>SUMIFS('Отчет РПЗ(ПЗ)_ПЗИП'!$AD:$AD,'Отчет РПЗ(ПЗ)_ПЗИП'!$D:$D,Справочно!$E24,'Отчет РПЗ(ПЗ)_ПЗИП'!$K:$K,ПП!$Q$14)</f>
        <v>0</v>
      </c>
      <c r="AH59" s="389">
        <f t="shared" si="37"/>
        <v>0</v>
      </c>
      <c r="AI59" s="400" t="e">
        <f t="shared" si="38"/>
        <v>#DIV/0!</v>
      </c>
      <c r="AJ59" s="313">
        <f>ПП!T47</f>
        <v>0</v>
      </c>
      <c r="AK59" s="294">
        <f>SUMIFS('Отчет РПЗ(ПЗ)_ПЗИП'!$AD:$AD,'Отчет РПЗ(ПЗ)_ПЗИП'!$D:$D,Справочно!$E24,'Отчет РПЗ(ПЗ)_ПЗИП'!$K:$K,ПП!$S$14)</f>
        <v>0</v>
      </c>
      <c r="AL59" s="389">
        <f t="shared" si="39"/>
        <v>0</v>
      </c>
      <c r="AM59" s="398" t="e">
        <f t="shared" si="40"/>
        <v>#DIV/0!</v>
      </c>
      <c r="AN59" s="309">
        <f t="shared" si="41"/>
        <v>0</v>
      </c>
      <c r="AO59" s="395">
        <f t="shared" si="42"/>
        <v>0</v>
      </c>
      <c r="AP59" s="395">
        <f t="shared" si="43"/>
        <v>0</v>
      </c>
      <c r="AQ59" s="396" t="e">
        <f t="shared" si="44"/>
        <v>#DIV/0!</v>
      </c>
      <c r="AR59" s="198">
        <f>ПП!X47</f>
        <v>0</v>
      </c>
      <c r="AS59" s="278">
        <f>SUMIFS('Отчет РПЗ(ПЗ)_ПЗИП'!$AD:$AD,'Отчет РПЗ(ПЗ)_ПЗИП'!$D:$D,Справочно!$E24,'Отчет РПЗ(ПЗ)_ПЗИП'!$K:$K,ПП!$W$14)</f>
        <v>0</v>
      </c>
      <c r="AT59" s="280">
        <f t="shared" si="45"/>
        <v>0</v>
      </c>
      <c r="AU59" s="384" t="e">
        <f t="shared" si="46"/>
        <v>#DIV/0!</v>
      </c>
      <c r="AV59" s="313">
        <f>ПП!Z47</f>
        <v>0</v>
      </c>
      <c r="AW59" s="278">
        <f>SUMIFS('Отчет РПЗ(ПЗ)_ПЗИП'!$AD:$AD,'Отчет РПЗ(ПЗ)_ПЗИП'!$D:$D,Справочно!$E24,'Отчет РПЗ(ПЗ)_ПЗИП'!$K:$K,ПП!$Y$14)</f>
        <v>0</v>
      </c>
      <c r="AX59" s="280">
        <f t="shared" si="47"/>
        <v>0</v>
      </c>
      <c r="AY59" s="384" t="e">
        <f t="shared" si="48"/>
        <v>#DIV/0!</v>
      </c>
      <c r="AZ59" s="313">
        <f>ПП!AB47</f>
        <v>0</v>
      </c>
      <c r="BA59" s="278">
        <f>SUMIFS('Отчет РПЗ(ПЗ)_ПЗИП'!$AD:$AD,'Отчет РПЗ(ПЗ)_ПЗИП'!$D:$D,Справочно!$E24,'Отчет РПЗ(ПЗ)_ПЗИП'!$K:$K,ПП!$AA$14)</f>
        <v>0</v>
      </c>
      <c r="BB59" s="280">
        <f t="shared" si="49"/>
        <v>0</v>
      </c>
      <c r="BC59" s="377" t="e">
        <f t="shared" si="50"/>
        <v>#DIV/0!</v>
      </c>
      <c r="BD59" s="309">
        <f t="shared" si="51"/>
        <v>0</v>
      </c>
      <c r="BE59" s="374">
        <f t="shared" si="52"/>
        <v>0</v>
      </c>
      <c r="BF59" s="374">
        <f t="shared" si="53"/>
        <v>0</v>
      </c>
      <c r="BG59" s="375" t="e">
        <f t="shared" si="54"/>
        <v>#DIV/0!</v>
      </c>
      <c r="BH59" s="198">
        <f>ПП!AF47</f>
        <v>0</v>
      </c>
      <c r="BI59" s="300">
        <f>SUMIFS('Отчет РПЗ(ПЗ)_ПЗИП'!$AD:$AD,'Отчет РПЗ(ПЗ)_ПЗИП'!$D:$D,Справочно!$E24,'Отчет РПЗ(ПЗ)_ПЗИП'!$K:$K,ПП!$AE$14)</f>
        <v>0</v>
      </c>
      <c r="BJ59" s="360">
        <f t="shared" si="55"/>
        <v>0</v>
      </c>
      <c r="BK59" s="372" t="e">
        <f t="shared" si="56"/>
        <v>#DIV/0!</v>
      </c>
      <c r="BL59" s="313">
        <f>ПП!AH47</f>
        <v>0</v>
      </c>
      <c r="BM59" s="300">
        <f>SUMIFS('Отчет РПЗ(ПЗ)_ПЗИП'!$AD:$AD,'Отчет РПЗ(ПЗ)_ПЗИП'!$D:$D,Справочно!$E24,'Отчет РПЗ(ПЗ)_ПЗИП'!$K:$K,ПП!$AG$14)</f>
        <v>0</v>
      </c>
      <c r="BN59" s="360">
        <f t="shared" si="57"/>
        <v>0</v>
      </c>
      <c r="BO59" s="372" t="e">
        <f t="shared" si="58"/>
        <v>#DIV/0!</v>
      </c>
      <c r="BP59" s="313">
        <f>ПП!AJ47</f>
        <v>0</v>
      </c>
      <c r="BQ59" s="300">
        <f>SUMIFS('Отчет РПЗ(ПЗ)_ПЗИП'!$AD:$AD,'Отчет РПЗ(ПЗ)_ПЗИП'!$D:$D,Справочно!$E24,'Отчет РПЗ(ПЗ)_ПЗИП'!$K:$K,ПП!$AI$14)</f>
        <v>0</v>
      </c>
      <c r="BR59" s="360">
        <f t="shared" si="59"/>
        <v>0</v>
      </c>
      <c r="BS59" s="370" t="e">
        <f t="shared" si="60"/>
        <v>#DIV/0!</v>
      </c>
      <c r="BT59" s="309">
        <f t="shared" si="61"/>
        <v>0</v>
      </c>
      <c r="BU59" s="367">
        <f t="shared" si="62"/>
        <v>0</v>
      </c>
      <c r="BV59" s="367">
        <f t="shared" si="63"/>
        <v>0</v>
      </c>
      <c r="BW59" s="368" t="e">
        <f t="shared" si="64"/>
        <v>#DIV/0!</v>
      </c>
    </row>
    <row r="60" spans="2:75" ht="15" customHeight="1" thickBot="1" x14ac:dyDescent="0.35">
      <c r="B60" s="76" t="str">
        <f>Справочно!E25</f>
        <v>ОАО "РТ-Медицина"</v>
      </c>
      <c r="C60" s="158">
        <f>ПП!B48</f>
        <v>0</v>
      </c>
      <c r="D60" s="157">
        <f>ПП!C48</f>
        <v>0</v>
      </c>
      <c r="E60" s="208">
        <f>ПП!D48</f>
        <v>0</v>
      </c>
      <c r="F60" s="206">
        <f>SUMIF('Отчет РПЗ(ПЗ)_ПЗИП'!$D:$D,Справочно!$E25,'Отчет РПЗ(ПЗ)_ПЗИП'!$AD:$AD)</f>
        <v>0</v>
      </c>
      <c r="G60" s="207">
        <f t="shared" si="23"/>
        <v>0</v>
      </c>
      <c r="H60" s="165" t="e">
        <f t="shared" si="24"/>
        <v>#DIV/0!</v>
      </c>
      <c r="L60" s="339">
        <f>ПП!H48</f>
        <v>0</v>
      </c>
      <c r="M60" s="287">
        <f>SUMIFS('Отчет РПЗ(ПЗ)_ПЗИП'!$AD:$AD,'Отчет РПЗ(ПЗ)_ПЗИП'!$D:$D,Справочно!$E25,'Отчет РПЗ(ПЗ)_ПЗИП'!$K:$K,ПП!$G$14)</f>
        <v>0</v>
      </c>
      <c r="N60" s="287">
        <f t="shared" si="25"/>
        <v>0</v>
      </c>
      <c r="O60" s="340" t="e">
        <f t="shared" si="26"/>
        <v>#DIV/0!</v>
      </c>
      <c r="P60" s="332">
        <f>ПП!J48</f>
        <v>0</v>
      </c>
      <c r="Q60" s="287">
        <f>SUMIFS('Отчет РПЗ(ПЗ)_ПЗИП'!$AD:$AD,'Отчет РПЗ(ПЗ)_ПЗИП'!$D:$D,Справочно!$E25,'Отчет РПЗ(ПЗ)_ПЗИП'!$K:$K,ПП!$I$14)</f>
        <v>0</v>
      </c>
      <c r="R60" s="287">
        <f t="shared" si="27"/>
        <v>0</v>
      </c>
      <c r="S60" s="340" t="e">
        <f t="shared" si="28"/>
        <v>#DIV/0!</v>
      </c>
      <c r="T60" s="332">
        <f>ПП!L48</f>
        <v>0</v>
      </c>
      <c r="U60" s="287">
        <f>SUMIFS('Отчет РПЗ(ПЗ)_ПЗИП'!$AD:$AD,'Отчет РПЗ(ПЗ)_ПЗИП'!$D:$D,Справочно!$E25,'Отчет РПЗ(ПЗ)_ПЗИП'!$K:$K,ПП!$K$14)</f>
        <v>0</v>
      </c>
      <c r="V60" s="287">
        <f t="shared" si="29"/>
        <v>0</v>
      </c>
      <c r="W60" s="341" t="e">
        <f t="shared" si="30"/>
        <v>#DIV/0!</v>
      </c>
      <c r="X60" s="309">
        <f t="shared" si="31"/>
        <v>0</v>
      </c>
      <c r="Y60" s="350">
        <f t="shared" si="32"/>
        <v>0</v>
      </c>
      <c r="Z60" s="350">
        <f t="shared" si="33"/>
        <v>0</v>
      </c>
      <c r="AA60" s="355" t="e">
        <f t="shared" si="34"/>
        <v>#DIV/0!</v>
      </c>
      <c r="AB60" s="198">
        <f>ПП!P48</f>
        <v>0</v>
      </c>
      <c r="AC60" s="294">
        <f>SUMIFS('Отчет РПЗ(ПЗ)_ПЗИП'!$AD:$AD,'Отчет РПЗ(ПЗ)_ПЗИП'!$D:$D,Справочно!$E25,'Отчет РПЗ(ПЗ)_ПЗИП'!$K:$K,ПП!$O$14)</f>
        <v>0</v>
      </c>
      <c r="AD60" s="389">
        <f t="shared" si="35"/>
        <v>0</v>
      </c>
      <c r="AE60" s="400" t="e">
        <f t="shared" si="36"/>
        <v>#DIV/0!</v>
      </c>
      <c r="AF60" s="313">
        <f>ПП!R48</f>
        <v>0</v>
      </c>
      <c r="AG60" s="294">
        <f>SUMIFS('Отчет РПЗ(ПЗ)_ПЗИП'!$AD:$AD,'Отчет РПЗ(ПЗ)_ПЗИП'!$D:$D,Справочно!$E25,'Отчет РПЗ(ПЗ)_ПЗИП'!$K:$K,ПП!$Q$14)</f>
        <v>0</v>
      </c>
      <c r="AH60" s="389">
        <f t="shared" si="37"/>
        <v>0</v>
      </c>
      <c r="AI60" s="400" t="e">
        <f t="shared" si="38"/>
        <v>#DIV/0!</v>
      </c>
      <c r="AJ60" s="313">
        <f>ПП!T48</f>
        <v>0</v>
      </c>
      <c r="AK60" s="294">
        <f>SUMIFS('Отчет РПЗ(ПЗ)_ПЗИП'!$AD:$AD,'Отчет РПЗ(ПЗ)_ПЗИП'!$D:$D,Справочно!$E25,'Отчет РПЗ(ПЗ)_ПЗИП'!$K:$K,ПП!$S$14)</f>
        <v>0</v>
      </c>
      <c r="AL60" s="389">
        <f t="shared" si="39"/>
        <v>0</v>
      </c>
      <c r="AM60" s="398" t="e">
        <f t="shared" si="40"/>
        <v>#DIV/0!</v>
      </c>
      <c r="AN60" s="309">
        <f t="shared" si="41"/>
        <v>0</v>
      </c>
      <c r="AO60" s="395">
        <f t="shared" si="42"/>
        <v>0</v>
      </c>
      <c r="AP60" s="395">
        <f t="shared" si="43"/>
        <v>0</v>
      </c>
      <c r="AQ60" s="396" t="e">
        <f t="shared" si="44"/>
        <v>#DIV/0!</v>
      </c>
      <c r="AR60" s="198">
        <f>ПП!X48</f>
        <v>0</v>
      </c>
      <c r="AS60" s="278">
        <f>SUMIFS('Отчет РПЗ(ПЗ)_ПЗИП'!$AD:$AD,'Отчет РПЗ(ПЗ)_ПЗИП'!$D:$D,Справочно!$E25,'Отчет РПЗ(ПЗ)_ПЗИП'!$K:$K,ПП!$W$14)</f>
        <v>0</v>
      </c>
      <c r="AT60" s="280">
        <f t="shared" si="45"/>
        <v>0</v>
      </c>
      <c r="AU60" s="384" t="e">
        <f t="shared" si="46"/>
        <v>#DIV/0!</v>
      </c>
      <c r="AV60" s="313">
        <f>ПП!Z48</f>
        <v>0</v>
      </c>
      <c r="AW60" s="278">
        <f>SUMIFS('Отчет РПЗ(ПЗ)_ПЗИП'!$AD:$AD,'Отчет РПЗ(ПЗ)_ПЗИП'!$D:$D,Справочно!$E25,'Отчет РПЗ(ПЗ)_ПЗИП'!$K:$K,ПП!$Y$14)</f>
        <v>0</v>
      </c>
      <c r="AX60" s="280">
        <f t="shared" si="47"/>
        <v>0</v>
      </c>
      <c r="AY60" s="384" t="e">
        <f t="shared" si="48"/>
        <v>#DIV/0!</v>
      </c>
      <c r="AZ60" s="313">
        <f>ПП!AB48</f>
        <v>0</v>
      </c>
      <c r="BA60" s="278">
        <f>SUMIFS('Отчет РПЗ(ПЗ)_ПЗИП'!$AD:$AD,'Отчет РПЗ(ПЗ)_ПЗИП'!$D:$D,Справочно!$E25,'Отчет РПЗ(ПЗ)_ПЗИП'!$K:$K,ПП!$AA$14)</f>
        <v>0</v>
      </c>
      <c r="BB60" s="280">
        <f t="shared" si="49"/>
        <v>0</v>
      </c>
      <c r="BC60" s="377" t="e">
        <f t="shared" si="50"/>
        <v>#DIV/0!</v>
      </c>
      <c r="BD60" s="309">
        <f t="shared" si="51"/>
        <v>0</v>
      </c>
      <c r="BE60" s="374">
        <f t="shared" si="52"/>
        <v>0</v>
      </c>
      <c r="BF60" s="374">
        <f t="shared" si="53"/>
        <v>0</v>
      </c>
      <c r="BG60" s="375" t="e">
        <f t="shared" si="54"/>
        <v>#DIV/0!</v>
      </c>
      <c r="BH60" s="198">
        <f>ПП!AF48</f>
        <v>0</v>
      </c>
      <c r="BI60" s="300">
        <f>SUMIFS('Отчет РПЗ(ПЗ)_ПЗИП'!$AD:$AD,'Отчет РПЗ(ПЗ)_ПЗИП'!$D:$D,Справочно!$E25,'Отчет РПЗ(ПЗ)_ПЗИП'!$K:$K,ПП!$AE$14)</f>
        <v>0</v>
      </c>
      <c r="BJ60" s="360">
        <f t="shared" si="55"/>
        <v>0</v>
      </c>
      <c r="BK60" s="372" t="e">
        <f t="shared" si="56"/>
        <v>#DIV/0!</v>
      </c>
      <c r="BL60" s="313">
        <f>ПП!AH48</f>
        <v>0</v>
      </c>
      <c r="BM60" s="300">
        <f>SUMIFS('Отчет РПЗ(ПЗ)_ПЗИП'!$AD:$AD,'Отчет РПЗ(ПЗ)_ПЗИП'!$D:$D,Справочно!$E25,'Отчет РПЗ(ПЗ)_ПЗИП'!$K:$K,ПП!$AG$14)</f>
        <v>0</v>
      </c>
      <c r="BN60" s="360">
        <f t="shared" si="57"/>
        <v>0</v>
      </c>
      <c r="BO60" s="372" t="e">
        <f t="shared" si="58"/>
        <v>#DIV/0!</v>
      </c>
      <c r="BP60" s="313">
        <f>ПП!AJ48</f>
        <v>0</v>
      </c>
      <c r="BQ60" s="300">
        <f>SUMIFS('Отчет РПЗ(ПЗ)_ПЗИП'!$AD:$AD,'Отчет РПЗ(ПЗ)_ПЗИП'!$D:$D,Справочно!$E25,'Отчет РПЗ(ПЗ)_ПЗИП'!$K:$K,ПП!$AI$14)</f>
        <v>0</v>
      </c>
      <c r="BR60" s="360">
        <f t="shared" si="59"/>
        <v>0</v>
      </c>
      <c r="BS60" s="370" t="e">
        <f t="shared" si="60"/>
        <v>#DIV/0!</v>
      </c>
      <c r="BT60" s="309">
        <f t="shared" si="61"/>
        <v>0</v>
      </c>
      <c r="BU60" s="367">
        <f t="shared" si="62"/>
        <v>0</v>
      </c>
      <c r="BV60" s="367">
        <f t="shared" si="63"/>
        <v>0</v>
      </c>
      <c r="BW60" s="368" t="e">
        <f t="shared" si="64"/>
        <v>#DIV/0!</v>
      </c>
    </row>
    <row r="61" spans="2:75" ht="15" customHeight="1" thickBot="1" x14ac:dyDescent="0.35">
      <c r="B61" s="76" t="str">
        <f>Справочно!E26</f>
        <v>ОАО "РТ-Строительные технологии"</v>
      </c>
      <c r="C61" s="158">
        <f>ПП!B49</f>
        <v>0</v>
      </c>
      <c r="D61" s="157">
        <f>ПП!C49</f>
        <v>0</v>
      </c>
      <c r="E61" s="208">
        <f>ПП!D49</f>
        <v>0</v>
      </c>
      <c r="F61" s="206">
        <f>SUMIF('Отчет РПЗ(ПЗ)_ПЗИП'!$D:$D,Справочно!$E26,'Отчет РПЗ(ПЗ)_ПЗИП'!$AD:$AD)</f>
        <v>0</v>
      </c>
      <c r="G61" s="207">
        <f t="shared" si="23"/>
        <v>0</v>
      </c>
      <c r="H61" s="165" t="e">
        <f t="shared" si="24"/>
        <v>#DIV/0!</v>
      </c>
      <c r="L61" s="339">
        <f>ПП!H49</f>
        <v>0</v>
      </c>
      <c r="M61" s="287">
        <f>SUMIFS('Отчет РПЗ(ПЗ)_ПЗИП'!$AD:$AD,'Отчет РПЗ(ПЗ)_ПЗИП'!$D:$D,Справочно!$E26,'Отчет РПЗ(ПЗ)_ПЗИП'!$K:$K,ПП!$G$14)</f>
        <v>0</v>
      </c>
      <c r="N61" s="287">
        <f t="shared" si="25"/>
        <v>0</v>
      </c>
      <c r="O61" s="340" t="e">
        <f t="shared" si="26"/>
        <v>#DIV/0!</v>
      </c>
      <c r="P61" s="332">
        <f>ПП!J49</f>
        <v>0</v>
      </c>
      <c r="Q61" s="287">
        <f>SUMIFS('Отчет РПЗ(ПЗ)_ПЗИП'!$AD:$AD,'Отчет РПЗ(ПЗ)_ПЗИП'!$D:$D,Справочно!$E26,'Отчет РПЗ(ПЗ)_ПЗИП'!$K:$K,ПП!$I$14)</f>
        <v>0</v>
      </c>
      <c r="R61" s="287">
        <f t="shared" si="27"/>
        <v>0</v>
      </c>
      <c r="S61" s="340" t="e">
        <f t="shared" si="28"/>
        <v>#DIV/0!</v>
      </c>
      <c r="T61" s="332">
        <f>ПП!L49</f>
        <v>0</v>
      </c>
      <c r="U61" s="287">
        <f>SUMIFS('Отчет РПЗ(ПЗ)_ПЗИП'!$AD:$AD,'Отчет РПЗ(ПЗ)_ПЗИП'!$D:$D,Справочно!$E26,'Отчет РПЗ(ПЗ)_ПЗИП'!$K:$K,ПП!$K$14)</f>
        <v>0</v>
      </c>
      <c r="V61" s="287">
        <f t="shared" si="29"/>
        <v>0</v>
      </c>
      <c r="W61" s="341" t="e">
        <f t="shared" si="30"/>
        <v>#DIV/0!</v>
      </c>
      <c r="X61" s="309">
        <f t="shared" si="31"/>
        <v>0</v>
      </c>
      <c r="Y61" s="350">
        <f t="shared" si="32"/>
        <v>0</v>
      </c>
      <c r="Z61" s="350">
        <f t="shared" si="33"/>
        <v>0</v>
      </c>
      <c r="AA61" s="355" t="e">
        <f t="shared" si="34"/>
        <v>#DIV/0!</v>
      </c>
      <c r="AB61" s="198">
        <f>ПП!P49</f>
        <v>0</v>
      </c>
      <c r="AC61" s="294">
        <f>SUMIFS('Отчет РПЗ(ПЗ)_ПЗИП'!$AD:$AD,'Отчет РПЗ(ПЗ)_ПЗИП'!$D:$D,Справочно!$E26,'Отчет РПЗ(ПЗ)_ПЗИП'!$K:$K,ПП!$O$14)</f>
        <v>0</v>
      </c>
      <c r="AD61" s="389">
        <f t="shared" si="35"/>
        <v>0</v>
      </c>
      <c r="AE61" s="400" t="e">
        <f t="shared" si="36"/>
        <v>#DIV/0!</v>
      </c>
      <c r="AF61" s="313">
        <f>ПП!R49</f>
        <v>0</v>
      </c>
      <c r="AG61" s="294">
        <f>SUMIFS('Отчет РПЗ(ПЗ)_ПЗИП'!$AD:$AD,'Отчет РПЗ(ПЗ)_ПЗИП'!$D:$D,Справочно!$E26,'Отчет РПЗ(ПЗ)_ПЗИП'!$K:$K,ПП!$Q$14)</f>
        <v>0</v>
      </c>
      <c r="AH61" s="389">
        <f t="shared" si="37"/>
        <v>0</v>
      </c>
      <c r="AI61" s="400" t="e">
        <f t="shared" si="38"/>
        <v>#DIV/0!</v>
      </c>
      <c r="AJ61" s="313">
        <f>ПП!T49</f>
        <v>0</v>
      </c>
      <c r="AK61" s="294">
        <f>SUMIFS('Отчет РПЗ(ПЗ)_ПЗИП'!$AD:$AD,'Отчет РПЗ(ПЗ)_ПЗИП'!$D:$D,Справочно!$E26,'Отчет РПЗ(ПЗ)_ПЗИП'!$K:$K,ПП!$S$14)</f>
        <v>0</v>
      </c>
      <c r="AL61" s="389">
        <f t="shared" si="39"/>
        <v>0</v>
      </c>
      <c r="AM61" s="398" t="e">
        <f t="shared" si="40"/>
        <v>#DIV/0!</v>
      </c>
      <c r="AN61" s="309">
        <f t="shared" si="41"/>
        <v>0</v>
      </c>
      <c r="AO61" s="395">
        <f t="shared" si="42"/>
        <v>0</v>
      </c>
      <c r="AP61" s="395">
        <f t="shared" si="43"/>
        <v>0</v>
      </c>
      <c r="AQ61" s="396" t="e">
        <f t="shared" si="44"/>
        <v>#DIV/0!</v>
      </c>
      <c r="AR61" s="198">
        <f>ПП!X49</f>
        <v>0</v>
      </c>
      <c r="AS61" s="278">
        <f>SUMIFS('Отчет РПЗ(ПЗ)_ПЗИП'!$AD:$AD,'Отчет РПЗ(ПЗ)_ПЗИП'!$D:$D,Справочно!$E26,'Отчет РПЗ(ПЗ)_ПЗИП'!$K:$K,ПП!$W$14)</f>
        <v>0</v>
      </c>
      <c r="AT61" s="280">
        <f t="shared" si="45"/>
        <v>0</v>
      </c>
      <c r="AU61" s="384" t="e">
        <f t="shared" si="46"/>
        <v>#DIV/0!</v>
      </c>
      <c r="AV61" s="313">
        <f>ПП!Z49</f>
        <v>0</v>
      </c>
      <c r="AW61" s="278">
        <f>SUMIFS('Отчет РПЗ(ПЗ)_ПЗИП'!$AD:$AD,'Отчет РПЗ(ПЗ)_ПЗИП'!$D:$D,Справочно!$E26,'Отчет РПЗ(ПЗ)_ПЗИП'!$K:$K,ПП!$Y$14)</f>
        <v>0</v>
      </c>
      <c r="AX61" s="280">
        <f t="shared" si="47"/>
        <v>0</v>
      </c>
      <c r="AY61" s="384" t="e">
        <f t="shared" si="48"/>
        <v>#DIV/0!</v>
      </c>
      <c r="AZ61" s="313">
        <f>ПП!AB49</f>
        <v>0</v>
      </c>
      <c r="BA61" s="278">
        <f>SUMIFS('Отчет РПЗ(ПЗ)_ПЗИП'!$AD:$AD,'Отчет РПЗ(ПЗ)_ПЗИП'!$D:$D,Справочно!$E26,'Отчет РПЗ(ПЗ)_ПЗИП'!$K:$K,ПП!$AA$14)</f>
        <v>0</v>
      </c>
      <c r="BB61" s="280">
        <f t="shared" si="49"/>
        <v>0</v>
      </c>
      <c r="BC61" s="377" t="e">
        <f t="shared" si="50"/>
        <v>#DIV/0!</v>
      </c>
      <c r="BD61" s="309">
        <f t="shared" si="51"/>
        <v>0</v>
      </c>
      <c r="BE61" s="374">
        <f t="shared" si="52"/>
        <v>0</v>
      </c>
      <c r="BF61" s="374">
        <f t="shared" si="53"/>
        <v>0</v>
      </c>
      <c r="BG61" s="375" t="e">
        <f t="shared" si="54"/>
        <v>#DIV/0!</v>
      </c>
      <c r="BH61" s="198">
        <f>ПП!AF49</f>
        <v>0</v>
      </c>
      <c r="BI61" s="300">
        <f>SUMIFS('Отчет РПЗ(ПЗ)_ПЗИП'!$AD:$AD,'Отчет РПЗ(ПЗ)_ПЗИП'!$D:$D,Справочно!$E26,'Отчет РПЗ(ПЗ)_ПЗИП'!$K:$K,ПП!$AE$14)</f>
        <v>0</v>
      </c>
      <c r="BJ61" s="360">
        <f t="shared" si="55"/>
        <v>0</v>
      </c>
      <c r="BK61" s="372" t="e">
        <f t="shared" si="56"/>
        <v>#DIV/0!</v>
      </c>
      <c r="BL61" s="313">
        <f>ПП!AH49</f>
        <v>0</v>
      </c>
      <c r="BM61" s="300">
        <f>SUMIFS('Отчет РПЗ(ПЗ)_ПЗИП'!$AD:$AD,'Отчет РПЗ(ПЗ)_ПЗИП'!$D:$D,Справочно!$E26,'Отчет РПЗ(ПЗ)_ПЗИП'!$K:$K,ПП!$AG$14)</f>
        <v>0</v>
      </c>
      <c r="BN61" s="360">
        <f t="shared" si="57"/>
        <v>0</v>
      </c>
      <c r="BO61" s="372" t="e">
        <f t="shared" si="58"/>
        <v>#DIV/0!</v>
      </c>
      <c r="BP61" s="313">
        <f>ПП!AJ49</f>
        <v>0</v>
      </c>
      <c r="BQ61" s="300">
        <f>SUMIFS('Отчет РПЗ(ПЗ)_ПЗИП'!$AD:$AD,'Отчет РПЗ(ПЗ)_ПЗИП'!$D:$D,Справочно!$E26,'Отчет РПЗ(ПЗ)_ПЗИП'!$K:$K,ПП!$AI$14)</f>
        <v>0</v>
      </c>
      <c r="BR61" s="360">
        <f t="shared" si="59"/>
        <v>0</v>
      </c>
      <c r="BS61" s="370" t="e">
        <f t="shared" si="60"/>
        <v>#DIV/0!</v>
      </c>
      <c r="BT61" s="309">
        <f t="shared" si="61"/>
        <v>0</v>
      </c>
      <c r="BU61" s="367">
        <f t="shared" si="62"/>
        <v>0</v>
      </c>
      <c r="BV61" s="367">
        <f t="shared" si="63"/>
        <v>0</v>
      </c>
      <c r="BW61" s="368" t="e">
        <f t="shared" si="64"/>
        <v>#DIV/0!</v>
      </c>
    </row>
    <row r="62" spans="2:75" ht="15" customHeight="1" thickBot="1" x14ac:dyDescent="0.35">
      <c r="B62" s="76" t="str">
        <f>Справочно!E27</f>
        <v>ОАО "Станкопром"</v>
      </c>
      <c r="C62" s="158">
        <f>ПП!B50</f>
        <v>0</v>
      </c>
      <c r="D62" s="157">
        <f>ПП!C50</f>
        <v>0</v>
      </c>
      <c r="E62" s="208">
        <f>ПП!D50</f>
        <v>0</v>
      </c>
      <c r="F62" s="206">
        <f>SUMIF('Отчет РПЗ(ПЗ)_ПЗИП'!$D:$D,Справочно!$E27,'Отчет РПЗ(ПЗ)_ПЗИП'!$AD:$AD)</f>
        <v>0</v>
      </c>
      <c r="G62" s="207">
        <f t="shared" si="23"/>
        <v>0</v>
      </c>
      <c r="H62" s="165" t="e">
        <f t="shared" si="24"/>
        <v>#DIV/0!</v>
      </c>
      <c r="L62" s="339">
        <f>ПП!H50</f>
        <v>0</v>
      </c>
      <c r="M62" s="287">
        <f>SUMIFS('Отчет РПЗ(ПЗ)_ПЗИП'!$AD:$AD,'Отчет РПЗ(ПЗ)_ПЗИП'!$D:$D,Справочно!$E27,'Отчет РПЗ(ПЗ)_ПЗИП'!$K:$K,ПП!$G$14)</f>
        <v>0</v>
      </c>
      <c r="N62" s="287">
        <f t="shared" si="25"/>
        <v>0</v>
      </c>
      <c r="O62" s="340" t="e">
        <f t="shared" si="26"/>
        <v>#DIV/0!</v>
      </c>
      <c r="P62" s="332">
        <f>ПП!J50</f>
        <v>0</v>
      </c>
      <c r="Q62" s="287">
        <f>SUMIFS('Отчет РПЗ(ПЗ)_ПЗИП'!$AD:$AD,'Отчет РПЗ(ПЗ)_ПЗИП'!$D:$D,Справочно!$E27,'Отчет РПЗ(ПЗ)_ПЗИП'!$K:$K,ПП!$I$14)</f>
        <v>0</v>
      </c>
      <c r="R62" s="287">
        <f t="shared" si="27"/>
        <v>0</v>
      </c>
      <c r="S62" s="340" t="e">
        <f t="shared" si="28"/>
        <v>#DIV/0!</v>
      </c>
      <c r="T62" s="332">
        <f>ПП!L50</f>
        <v>0</v>
      </c>
      <c r="U62" s="287">
        <f>SUMIFS('Отчет РПЗ(ПЗ)_ПЗИП'!$AD:$AD,'Отчет РПЗ(ПЗ)_ПЗИП'!$D:$D,Справочно!$E27,'Отчет РПЗ(ПЗ)_ПЗИП'!$K:$K,ПП!$K$14)</f>
        <v>0</v>
      </c>
      <c r="V62" s="287">
        <f t="shared" si="29"/>
        <v>0</v>
      </c>
      <c r="W62" s="341" t="e">
        <f t="shared" si="30"/>
        <v>#DIV/0!</v>
      </c>
      <c r="X62" s="309">
        <f t="shared" si="31"/>
        <v>0</v>
      </c>
      <c r="Y62" s="350">
        <f t="shared" si="32"/>
        <v>0</v>
      </c>
      <c r="Z62" s="350">
        <f t="shared" si="33"/>
        <v>0</v>
      </c>
      <c r="AA62" s="355" t="e">
        <f t="shared" si="34"/>
        <v>#DIV/0!</v>
      </c>
      <c r="AB62" s="198">
        <f>ПП!P50</f>
        <v>0</v>
      </c>
      <c r="AC62" s="294">
        <f>SUMIFS('Отчет РПЗ(ПЗ)_ПЗИП'!$AD:$AD,'Отчет РПЗ(ПЗ)_ПЗИП'!$D:$D,Справочно!$E27,'Отчет РПЗ(ПЗ)_ПЗИП'!$K:$K,ПП!$O$14)</f>
        <v>0</v>
      </c>
      <c r="AD62" s="389">
        <f t="shared" si="35"/>
        <v>0</v>
      </c>
      <c r="AE62" s="400" t="e">
        <f t="shared" si="36"/>
        <v>#DIV/0!</v>
      </c>
      <c r="AF62" s="313">
        <f>ПП!R50</f>
        <v>0</v>
      </c>
      <c r="AG62" s="294">
        <f>SUMIFS('Отчет РПЗ(ПЗ)_ПЗИП'!$AD:$AD,'Отчет РПЗ(ПЗ)_ПЗИП'!$D:$D,Справочно!$E27,'Отчет РПЗ(ПЗ)_ПЗИП'!$K:$K,ПП!$Q$14)</f>
        <v>0</v>
      </c>
      <c r="AH62" s="389">
        <f t="shared" si="37"/>
        <v>0</v>
      </c>
      <c r="AI62" s="400" t="e">
        <f t="shared" si="38"/>
        <v>#DIV/0!</v>
      </c>
      <c r="AJ62" s="313">
        <f>ПП!T50</f>
        <v>0</v>
      </c>
      <c r="AK62" s="294">
        <f>SUMIFS('Отчет РПЗ(ПЗ)_ПЗИП'!$AD:$AD,'Отчет РПЗ(ПЗ)_ПЗИП'!$D:$D,Справочно!$E27,'Отчет РПЗ(ПЗ)_ПЗИП'!$K:$K,ПП!$S$14)</f>
        <v>0</v>
      </c>
      <c r="AL62" s="389">
        <f t="shared" si="39"/>
        <v>0</v>
      </c>
      <c r="AM62" s="398" t="e">
        <f t="shared" si="40"/>
        <v>#DIV/0!</v>
      </c>
      <c r="AN62" s="309">
        <f t="shared" si="41"/>
        <v>0</v>
      </c>
      <c r="AO62" s="395">
        <f t="shared" si="42"/>
        <v>0</v>
      </c>
      <c r="AP62" s="395">
        <f t="shared" si="43"/>
        <v>0</v>
      </c>
      <c r="AQ62" s="396" t="e">
        <f t="shared" si="44"/>
        <v>#DIV/0!</v>
      </c>
      <c r="AR62" s="198">
        <f>ПП!X50</f>
        <v>0</v>
      </c>
      <c r="AS62" s="278">
        <f>SUMIFS('Отчет РПЗ(ПЗ)_ПЗИП'!$AD:$AD,'Отчет РПЗ(ПЗ)_ПЗИП'!$D:$D,Справочно!$E27,'Отчет РПЗ(ПЗ)_ПЗИП'!$K:$K,ПП!$W$14)</f>
        <v>0</v>
      </c>
      <c r="AT62" s="280">
        <f t="shared" si="45"/>
        <v>0</v>
      </c>
      <c r="AU62" s="384" t="e">
        <f t="shared" si="46"/>
        <v>#DIV/0!</v>
      </c>
      <c r="AV62" s="313">
        <f>ПП!Z50</f>
        <v>0</v>
      </c>
      <c r="AW62" s="278">
        <f>SUMIFS('Отчет РПЗ(ПЗ)_ПЗИП'!$AD:$AD,'Отчет РПЗ(ПЗ)_ПЗИП'!$D:$D,Справочно!$E27,'Отчет РПЗ(ПЗ)_ПЗИП'!$K:$K,ПП!$Y$14)</f>
        <v>0</v>
      </c>
      <c r="AX62" s="280">
        <f t="shared" si="47"/>
        <v>0</v>
      </c>
      <c r="AY62" s="384" t="e">
        <f t="shared" si="48"/>
        <v>#DIV/0!</v>
      </c>
      <c r="AZ62" s="313">
        <f>ПП!AB50</f>
        <v>0</v>
      </c>
      <c r="BA62" s="278">
        <f>SUMIFS('Отчет РПЗ(ПЗ)_ПЗИП'!$AD:$AD,'Отчет РПЗ(ПЗ)_ПЗИП'!$D:$D,Справочно!$E27,'Отчет РПЗ(ПЗ)_ПЗИП'!$K:$K,ПП!$AA$14)</f>
        <v>0</v>
      </c>
      <c r="BB62" s="280">
        <f t="shared" si="49"/>
        <v>0</v>
      </c>
      <c r="BC62" s="377" t="e">
        <f t="shared" si="50"/>
        <v>#DIV/0!</v>
      </c>
      <c r="BD62" s="309">
        <f t="shared" si="51"/>
        <v>0</v>
      </c>
      <c r="BE62" s="374">
        <f t="shared" si="52"/>
        <v>0</v>
      </c>
      <c r="BF62" s="374">
        <f t="shared" si="53"/>
        <v>0</v>
      </c>
      <c r="BG62" s="375" t="e">
        <f t="shared" si="54"/>
        <v>#DIV/0!</v>
      </c>
      <c r="BH62" s="198">
        <f>ПП!AF50</f>
        <v>0</v>
      </c>
      <c r="BI62" s="300">
        <f>SUMIFS('Отчет РПЗ(ПЗ)_ПЗИП'!$AD:$AD,'Отчет РПЗ(ПЗ)_ПЗИП'!$D:$D,Справочно!$E27,'Отчет РПЗ(ПЗ)_ПЗИП'!$K:$K,ПП!$AE$14)</f>
        <v>0</v>
      </c>
      <c r="BJ62" s="360">
        <f t="shared" si="55"/>
        <v>0</v>
      </c>
      <c r="BK62" s="372" t="e">
        <f t="shared" si="56"/>
        <v>#DIV/0!</v>
      </c>
      <c r="BL62" s="313">
        <f>ПП!AH50</f>
        <v>0</v>
      </c>
      <c r="BM62" s="300">
        <f>SUMIFS('Отчет РПЗ(ПЗ)_ПЗИП'!$AD:$AD,'Отчет РПЗ(ПЗ)_ПЗИП'!$D:$D,Справочно!$E27,'Отчет РПЗ(ПЗ)_ПЗИП'!$K:$K,ПП!$AG$14)</f>
        <v>0</v>
      </c>
      <c r="BN62" s="360">
        <f t="shared" si="57"/>
        <v>0</v>
      </c>
      <c r="BO62" s="372" t="e">
        <f t="shared" si="58"/>
        <v>#DIV/0!</v>
      </c>
      <c r="BP62" s="313">
        <f>ПП!AJ50</f>
        <v>0</v>
      </c>
      <c r="BQ62" s="300">
        <f>SUMIFS('Отчет РПЗ(ПЗ)_ПЗИП'!$AD:$AD,'Отчет РПЗ(ПЗ)_ПЗИП'!$D:$D,Справочно!$E27,'Отчет РПЗ(ПЗ)_ПЗИП'!$K:$K,ПП!$AI$14)</f>
        <v>0</v>
      </c>
      <c r="BR62" s="360">
        <f t="shared" si="59"/>
        <v>0</v>
      </c>
      <c r="BS62" s="370" t="e">
        <f t="shared" si="60"/>
        <v>#DIV/0!</v>
      </c>
      <c r="BT62" s="309">
        <f t="shared" si="61"/>
        <v>0</v>
      </c>
      <c r="BU62" s="367">
        <f t="shared" si="62"/>
        <v>0</v>
      </c>
      <c r="BV62" s="367">
        <f t="shared" si="63"/>
        <v>0</v>
      </c>
      <c r="BW62" s="368" t="e">
        <f t="shared" si="64"/>
        <v>#DIV/0!</v>
      </c>
    </row>
    <row r="63" spans="2:75" ht="15" customHeight="1" thickBot="1" x14ac:dyDescent="0.35">
      <c r="B63" s="76" t="str">
        <f>Справочно!E28</f>
        <v>ОАО "Технологии Безопасности"</v>
      </c>
      <c r="C63" s="158">
        <f>ПП!B51</f>
        <v>0</v>
      </c>
      <c r="D63" s="157">
        <f>ПП!C51</f>
        <v>0</v>
      </c>
      <c r="E63" s="208">
        <f>ПП!D51</f>
        <v>0</v>
      </c>
      <c r="F63" s="206">
        <f>SUMIF('Отчет РПЗ(ПЗ)_ПЗИП'!$D:$D,Справочно!$E28,'Отчет РПЗ(ПЗ)_ПЗИП'!$AD:$AD)</f>
        <v>0</v>
      </c>
      <c r="G63" s="207">
        <f t="shared" si="23"/>
        <v>0</v>
      </c>
      <c r="H63" s="165" t="e">
        <f t="shared" si="24"/>
        <v>#DIV/0!</v>
      </c>
      <c r="L63" s="339">
        <f>ПП!H51</f>
        <v>0</v>
      </c>
      <c r="M63" s="287">
        <f>SUMIFS('Отчет РПЗ(ПЗ)_ПЗИП'!$AD:$AD,'Отчет РПЗ(ПЗ)_ПЗИП'!$D:$D,Справочно!$E28,'Отчет РПЗ(ПЗ)_ПЗИП'!$K:$K,ПП!$G$14)</f>
        <v>0</v>
      </c>
      <c r="N63" s="287">
        <f t="shared" si="25"/>
        <v>0</v>
      </c>
      <c r="O63" s="340" t="e">
        <f t="shared" si="26"/>
        <v>#DIV/0!</v>
      </c>
      <c r="P63" s="332">
        <f>ПП!J51</f>
        <v>0</v>
      </c>
      <c r="Q63" s="287">
        <f>SUMIFS('Отчет РПЗ(ПЗ)_ПЗИП'!$AD:$AD,'Отчет РПЗ(ПЗ)_ПЗИП'!$D:$D,Справочно!$E28,'Отчет РПЗ(ПЗ)_ПЗИП'!$K:$K,ПП!$I$14)</f>
        <v>0</v>
      </c>
      <c r="R63" s="287">
        <f t="shared" si="27"/>
        <v>0</v>
      </c>
      <c r="S63" s="340" t="e">
        <f t="shared" si="28"/>
        <v>#DIV/0!</v>
      </c>
      <c r="T63" s="332">
        <f>ПП!L51</f>
        <v>0</v>
      </c>
      <c r="U63" s="287">
        <f>SUMIFS('Отчет РПЗ(ПЗ)_ПЗИП'!$AD:$AD,'Отчет РПЗ(ПЗ)_ПЗИП'!$D:$D,Справочно!$E28,'Отчет РПЗ(ПЗ)_ПЗИП'!$K:$K,ПП!$K$14)</f>
        <v>0</v>
      </c>
      <c r="V63" s="287">
        <f t="shared" si="29"/>
        <v>0</v>
      </c>
      <c r="W63" s="341" t="e">
        <f t="shared" si="30"/>
        <v>#DIV/0!</v>
      </c>
      <c r="X63" s="309">
        <f t="shared" si="31"/>
        <v>0</v>
      </c>
      <c r="Y63" s="350">
        <f t="shared" si="32"/>
        <v>0</v>
      </c>
      <c r="Z63" s="350">
        <f t="shared" si="33"/>
        <v>0</v>
      </c>
      <c r="AA63" s="355" t="e">
        <f t="shared" si="34"/>
        <v>#DIV/0!</v>
      </c>
      <c r="AB63" s="198">
        <f>ПП!P51</f>
        <v>0</v>
      </c>
      <c r="AC63" s="294">
        <f>SUMIFS('Отчет РПЗ(ПЗ)_ПЗИП'!$AD:$AD,'Отчет РПЗ(ПЗ)_ПЗИП'!$D:$D,Справочно!$E28,'Отчет РПЗ(ПЗ)_ПЗИП'!$K:$K,ПП!$O$14)</f>
        <v>0</v>
      </c>
      <c r="AD63" s="389">
        <f t="shared" si="35"/>
        <v>0</v>
      </c>
      <c r="AE63" s="400" t="e">
        <f t="shared" si="36"/>
        <v>#DIV/0!</v>
      </c>
      <c r="AF63" s="313">
        <f>ПП!R51</f>
        <v>0</v>
      </c>
      <c r="AG63" s="294">
        <f>SUMIFS('Отчет РПЗ(ПЗ)_ПЗИП'!$AD:$AD,'Отчет РПЗ(ПЗ)_ПЗИП'!$D:$D,Справочно!$E28,'Отчет РПЗ(ПЗ)_ПЗИП'!$K:$K,ПП!$Q$14)</f>
        <v>0</v>
      </c>
      <c r="AH63" s="389">
        <f t="shared" si="37"/>
        <v>0</v>
      </c>
      <c r="AI63" s="400" t="e">
        <f t="shared" si="38"/>
        <v>#DIV/0!</v>
      </c>
      <c r="AJ63" s="313">
        <f>ПП!T51</f>
        <v>0</v>
      </c>
      <c r="AK63" s="294">
        <f>SUMIFS('Отчет РПЗ(ПЗ)_ПЗИП'!$AD:$AD,'Отчет РПЗ(ПЗ)_ПЗИП'!$D:$D,Справочно!$E28,'Отчет РПЗ(ПЗ)_ПЗИП'!$K:$K,ПП!$S$14)</f>
        <v>0</v>
      </c>
      <c r="AL63" s="389">
        <f t="shared" si="39"/>
        <v>0</v>
      </c>
      <c r="AM63" s="398" t="e">
        <f t="shared" si="40"/>
        <v>#DIV/0!</v>
      </c>
      <c r="AN63" s="309">
        <f t="shared" si="41"/>
        <v>0</v>
      </c>
      <c r="AO63" s="395">
        <f t="shared" si="42"/>
        <v>0</v>
      </c>
      <c r="AP63" s="395">
        <f t="shared" si="43"/>
        <v>0</v>
      </c>
      <c r="AQ63" s="396" t="e">
        <f t="shared" si="44"/>
        <v>#DIV/0!</v>
      </c>
      <c r="AR63" s="198">
        <f>ПП!X51</f>
        <v>0</v>
      </c>
      <c r="AS63" s="278">
        <f>SUMIFS('Отчет РПЗ(ПЗ)_ПЗИП'!$AD:$AD,'Отчет РПЗ(ПЗ)_ПЗИП'!$D:$D,Справочно!$E28,'Отчет РПЗ(ПЗ)_ПЗИП'!$K:$K,ПП!$W$14)</f>
        <v>0</v>
      </c>
      <c r="AT63" s="280">
        <f t="shared" si="45"/>
        <v>0</v>
      </c>
      <c r="AU63" s="384" t="e">
        <f t="shared" si="46"/>
        <v>#DIV/0!</v>
      </c>
      <c r="AV63" s="313">
        <f>ПП!Z51</f>
        <v>0</v>
      </c>
      <c r="AW63" s="278">
        <f>SUMIFS('Отчет РПЗ(ПЗ)_ПЗИП'!$AD:$AD,'Отчет РПЗ(ПЗ)_ПЗИП'!$D:$D,Справочно!$E28,'Отчет РПЗ(ПЗ)_ПЗИП'!$K:$K,ПП!$Y$14)</f>
        <v>0</v>
      </c>
      <c r="AX63" s="280">
        <f t="shared" si="47"/>
        <v>0</v>
      </c>
      <c r="AY63" s="384" t="e">
        <f t="shared" si="48"/>
        <v>#DIV/0!</v>
      </c>
      <c r="AZ63" s="313">
        <f>ПП!AB51</f>
        <v>0</v>
      </c>
      <c r="BA63" s="278">
        <f>SUMIFS('Отчет РПЗ(ПЗ)_ПЗИП'!$AD:$AD,'Отчет РПЗ(ПЗ)_ПЗИП'!$D:$D,Справочно!$E28,'Отчет РПЗ(ПЗ)_ПЗИП'!$K:$K,ПП!$AA$14)</f>
        <v>0</v>
      </c>
      <c r="BB63" s="280">
        <f t="shared" si="49"/>
        <v>0</v>
      </c>
      <c r="BC63" s="377" t="e">
        <f t="shared" si="50"/>
        <v>#DIV/0!</v>
      </c>
      <c r="BD63" s="309">
        <f t="shared" si="51"/>
        <v>0</v>
      </c>
      <c r="BE63" s="374">
        <f t="shared" si="52"/>
        <v>0</v>
      </c>
      <c r="BF63" s="374">
        <f t="shared" si="53"/>
        <v>0</v>
      </c>
      <c r="BG63" s="375" t="e">
        <f t="shared" si="54"/>
        <v>#DIV/0!</v>
      </c>
      <c r="BH63" s="198">
        <f>ПП!AF51</f>
        <v>0</v>
      </c>
      <c r="BI63" s="300">
        <f>SUMIFS('Отчет РПЗ(ПЗ)_ПЗИП'!$AD:$AD,'Отчет РПЗ(ПЗ)_ПЗИП'!$D:$D,Справочно!$E28,'Отчет РПЗ(ПЗ)_ПЗИП'!$K:$K,ПП!$AE$14)</f>
        <v>0</v>
      </c>
      <c r="BJ63" s="360">
        <f t="shared" si="55"/>
        <v>0</v>
      </c>
      <c r="BK63" s="372" t="e">
        <f t="shared" si="56"/>
        <v>#DIV/0!</v>
      </c>
      <c r="BL63" s="313">
        <f>ПП!AH51</f>
        <v>0</v>
      </c>
      <c r="BM63" s="300">
        <f>SUMIFS('Отчет РПЗ(ПЗ)_ПЗИП'!$AD:$AD,'Отчет РПЗ(ПЗ)_ПЗИП'!$D:$D,Справочно!$E28,'Отчет РПЗ(ПЗ)_ПЗИП'!$K:$K,ПП!$AG$14)</f>
        <v>0</v>
      </c>
      <c r="BN63" s="360">
        <f t="shared" si="57"/>
        <v>0</v>
      </c>
      <c r="BO63" s="372" t="e">
        <f t="shared" si="58"/>
        <v>#DIV/0!</v>
      </c>
      <c r="BP63" s="313">
        <f>ПП!AJ51</f>
        <v>0</v>
      </c>
      <c r="BQ63" s="300">
        <f>SUMIFS('Отчет РПЗ(ПЗ)_ПЗИП'!$AD:$AD,'Отчет РПЗ(ПЗ)_ПЗИП'!$D:$D,Справочно!$E28,'Отчет РПЗ(ПЗ)_ПЗИП'!$K:$K,ПП!$AI$14)</f>
        <v>0</v>
      </c>
      <c r="BR63" s="360">
        <f t="shared" si="59"/>
        <v>0</v>
      </c>
      <c r="BS63" s="370" t="e">
        <f t="shared" si="60"/>
        <v>#DIV/0!</v>
      </c>
      <c r="BT63" s="309">
        <f t="shared" si="61"/>
        <v>0</v>
      </c>
      <c r="BU63" s="367">
        <f t="shared" si="62"/>
        <v>0</v>
      </c>
      <c r="BV63" s="367">
        <f t="shared" si="63"/>
        <v>0</v>
      </c>
      <c r="BW63" s="368" t="e">
        <f t="shared" si="64"/>
        <v>#DIV/0!</v>
      </c>
    </row>
    <row r="64" spans="2:75" ht="15" customHeight="1" thickBot="1" x14ac:dyDescent="0.35">
      <c r="B64" s="76" t="str">
        <f>Справочно!E29</f>
        <v xml:space="preserve">ООО "РТ-Интеллектэкспорт" </v>
      </c>
      <c r="C64" s="158">
        <f>ПП!B52</f>
        <v>0</v>
      </c>
      <c r="D64" s="157">
        <f>ПП!C52</f>
        <v>0</v>
      </c>
      <c r="E64" s="208">
        <f>ПП!D52</f>
        <v>0</v>
      </c>
      <c r="F64" s="206">
        <f>SUMIF('Отчет РПЗ(ПЗ)_ПЗИП'!$D:$D,Справочно!$E29,'Отчет РПЗ(ПЗ)_ПЗИП'!$AD:$AD)</f>
        <v>0</v>
      </c>
      <c r="G64" s="207">
        <f t="shared" si="23"/>
        <v>0</v>
      </c>
      <c r="H64" s="165" t="e">
        <f t="shared" si="24"/>
        <v>#DIV/0!</v>
      </c>
      <c r="L64" s="339">
        <f>ПП!H52</f>
        <v>0</v>
      </c>
      <c r="M64" s="287">
        <f>SUMIFS('Отчет РПЗ(ПЗ)_ПЗИП'!$AD:$AD,'Отчет РПЗ(ПЗ)_ПЗИП'!$D:$D,Справочно!$E29,'Отчет РПЗ(ПЗ)_ПЗИП'!$K:$K,ПП!$G$14)</f>
        <v>0</v>
      </c>
      <c r="N64" s="287">
        <f t="shared" si="25"/>
        <v>0</v>
      </c>
      <c r="O64" s="340" t="e">
        <f t="shared" si="26"/>
        <v>#DIV/0!</v>
      </c>
      <c r="P64" s="332">
        <f>ПП!J52</f>
        <v>0</v>
      </c>
      <c r="Q64" s="287">
        <f>SUMIFS('Отчет РПЗ(ПЗ)_ПЗИП'!$AD:$AD,'Отчет РПЗ(ПЗ)_ПЗИП'!$D:$D,Справочно!$E29,'Отчет РПЗ(ПЗ)_ПЗИП'!$K:$K,ПП!$I$14)</f>
        <v>0</v>
      </c>
      <c r="R64" s="287">
        <f t="shared" si="27"/>
        <v>0</v>
      </c>
      <c r="S64" s="340" t="e">
        <f t="shared" si="28"/>
        <v>#DIV/0!</v>
      </c>
      <c r="T64" s="332">
        <f>ПП!L52</f>
        <v>0</v>
      </c>
      <c r="U64" s="287">
        <f>SUMIFS('Отчет РПЗ(ПЗ)_ПЗИП'!$AD:$AD,'Отчет РПЗ(ПЗ)_ПЗИП'!$D:$D,Справочно!$E29,'Отчет РПЗ(ПЗ)_ПЗИП'!$K:$K,ПП!$K$14)</f>
        <v>0</v>
      </c>
      <c r="V64" s="287">
        <f t="shared" si="29"/>
        <v>0</v>
      </c>
      <c r="W64" s="341" t="e">
        <f t="shared" si="30"/>
        <v>#DIV/0!</v>
      </c>
      <c r="X64" s="309">
        <f t="shared" si="31"/>
        <v>0</v>
      </c>
      <c r="Y64" s="350">
        <f t="shared" si="32"/>
        <v>0</v>
      </c>
      <c r="Z64" s="350">
        <f t="shared" si="33"/>
        <v>0</v>
      </c>
      <c r="AA64" s="355" t="e">
        <f t="shared" si="34"/>
        <v>#DIV/0!</v>
      </c>
      <c r="AB64" s="198">
        <f>ПП!P52</f>
        <v>0</v>
      </c>
      <c r="AC64" s="294">
        <f>SUMIFS('Отчет РПЗ(ПЗ)_ПЗИП'!$AD:$AD,'Отчет РПЗ(ПЗ)_ПЗИП'!$D:$D,Справочно!$E29,'Отчет РПЗ(ПЗ)_ПЗИП'!$K:$K,ПП!$O$14)</f>
        <v>0</v>
      </c>
      <c r="AD64" s="389">
        <f t="shared" si="35"/>
        <v>0</v>
      </c>
      <c r="AE64" s="400" t="e">
        <f t="shared" si="36"/>
        <v>#DIV/0!</v>
      </c>
      <c r="AF64" s="313">
        <f>ПП!R52</f>
        <v>0</v>
      </c>
      <c r="AG64" s="294">
        <f>SUMIFS('Отчет РПЗ(ПЗ)_ПЗИП'!$AD:$AD,'Отчет РПЗ(ПЗ)_ПЗИП'!$D:$D,Справочно!$E29,'Отчет РПЗ(ПЗ)_ПЗИП'!$K:$K,ПП!$Q$14)</f>
        <v>0</v>
      </c>
      <c r="AH64" s="389">
        <f t="shared" si="37"/>
        <v>0</v>
      </c>
      <c r="AI64" s="400" t="e">
        <f t="shared" si="38"/>
        <v>#DIV/0!</v>
      </c>
      <c r="AJ64" s="313">
        <f>ПП!T52</f>
        <v>0</v>
      </c>
      <c r="AK64" s="294">
        <f>SUMIFS('Отчет РПЗ(ПЗ)_ПЗИП'!$AD:$AD,'Отчет РПЗ(ПЗ)_ПЗИП'!$D:$D,Справочно!$E29,'Отчет РПЗ(ПЗ)_ПЗИП'!$K:$K,ПП!$S$14)</f>
        <v>0</v>
      </c>
      <c r="AL64" s="389">
        <f t="shared" si="39"/>
        <v>0</v>
      </c>
      <c r="AM64" s="398" t="e">
        <f t="shared" si="40"/>
        <v>#DIV/0!</v>
      </c>
      <c r="AN64" s="309">
        <f t="shared" si="41"/>
        <v>0</v>
      </c>
      <c r="AO64" s="395">
        <f t="shared" si="42"/>
        <v>0</v>
      </c>
      <c r="AP64" s="395">
        <f t="shared" si="43"/>
        <v>0</v>
      </c>
      <c r="AQ64" s="396" t="e">
        <f t="shared" si="44"/>
        <v>#DIV/0!</v>
      </c>
      <c r="AR64" s="198">
        <f>ПП!X52</f>
        <v>0</v>
      </c>
      <c r="AS64" s="278">
        <f>SUMIFS('Отчет РПЗ(ПЗ)_ПЗИП'!$AD:$AD,'Отчет РПЗ(ПЗ)_ПЗИП'!$D:$D,Справочно!$E29,'Отчет РПЗ(ПЗ)_ПЗИП'!$K:$K,ПП!$W$14)</f>
        <v>0</v>
      </c>
      <c r="AT64" s="280">
        <f t="shared" si="45"/>
        <v>0</v>
      </c>
      <c r="AU64" s="384" t="e">
        <f t="shared" si="46"/>
        <v>#DIV/0!</v>
      </c>
      <c r="AV64" s="313">
        <f>ПП!Z52</f>
        <v>0</v>
      </c>
      <c r="AW64" s="278">
        <f>SUMIFS('Отчет РПЗ(ПЗ)_ПЗИП'!$AD:$AD,'Отчет РПЗ(ПЗ)_ПЗИП'!$D:$D,Справочно!$E29,'Отчет РПЗ(ПЗ)_ПЗИП'!$K:$K,ПП!$Y$14)</f>
        <v>0</v>
      </c>
      <c r="AX64" s="280">
        <f t="shared" si="47"/>
        <v>0</v>
      </c>
      <c r="AY64" s="384" t="e">
        <f t="shared" si="48"/>
        <v>#DIV/0!</v>
      </c>
      <c r="AZ64" s="313">
        <f>ПП!AB52</f>
        <v>0</v>
      </c>
      <c r="BA64" s="278">
        <f>SUMIFS('Отчет РПЗ(ПЗ)_ПЗИП'!$AD:$AD,'Отчет РПЗ(ПЗ)_ПЗИП'!$D:$D,Справочно!$E29,'Отчет РПЗ(ПЗ)_ПЗИП'!$K:$K,ПП!$AA$14)</f>
        <v>0</v>
      </c>
      <c r="BB64" s="280">
        <f t="shared" si="49"/>
        <v>0</v>
      </c>
      <c r="BC64" s="377" t="e">
        <f t="shared" si="50"/>
        <v>#DIV/0!</v>
      </c>
      <c r="BD64" s="309">
        <f t="shared" si="51"/>
        <v>0</v>
      </c>
      <c r="BE64" s="374">
        <f t="shared" si="52"/>
        <v>0</v>
      </c>
      <c r="BF64" s="374">
        <f t="shared" si="53"/>
        <v>0</v>
      </c>
      <c r="BG64" s="375" t="e">
        <f t="shared" si="54"/>
        <v>#DIV/0!</v>
      </c>
      <c r="BH64" s="198">
        <f>ПП!AF52</f>
        <v>0</v>
      </c>
      <c r="BI64" s="300">
        <f>SUMIFS('Отчет РПЗ(ПЗ)_ПЗИП'!$AD:$AD,'Отчет РПЗ(ПЗ)_ПЗИП'!$D:$D,Справочно!$E29,'Отчет РПЗ(ПЗ)_ПЗИП'!$K:$K,ПП!$AE$14)</f>
        <v>0</v>
      </c>
      <c r="BJ64" s="360">
        <f t="shared" si="55"/>
        <v>0</v>
      </c>
      <c r="BK64" s="372" t="e">
        <f t="shared" si="56"/>
        <v>#DIV/0!</v>
      </c>
      <c r="BL64" s="313">
        <f>ПП!AH52</f>
        <v>0</v>
      </c>
      <c r="BM64" s="300">
        <f>SUMIFS('Отчет РПЗ(ПЗ)_ПЗИП'!$AD:$AD,'Отчет РПЗ(ПЗ)_ПЗИП'!$D:$D,Справочно!$E29,'Отчет РПЗ(ПЗ)_ПЗИП'!$K:$K,ПП!$AG$14)</f>
        <v>0</v>
      </c>
      <c r="BN64" s="360">
        <f t="shared" si="57"/>
        <v>0</v>
      </c>
      <c r="BO64" s="372" t="e">
        <f t="shared" si="58"/>
        <v>#DIV/0!</v>
      </c>
      <c r="BP64" s="313">
        <f>ПП!AJ52</f>
        <v>0</v>
      </c>
      <c r="BQ64" s="300">
        <f>SUMIFS('Отчет РПЗ(ПЗ)_ПЗИП'!$AD:$AD,'Отчет РПЗ(ПЗ)_ПЗИП'!$D:$D,Справочно!$E29,'Отчет РПЗ(ПЗ)_ПЗИП'!$K:$K,ПП!$AI$14)</f>
        <v>0</v>
      </c>
      <c r="BR64" s="360">
        <f t="shared" si="59"/>
        <v>0</v>
      </c>
      <c r="BS64" s="370" t="e">
        <f t="shared" si="60"/>
        <v>#DIV/0!</v>
      </c>
      <c r="BT64" s="309">
        <f t="shared" si="61"/>
        <v>0</v>
      </c>
      <c r="BU64" s="367">
        <f t="shared" si="62"/>
        <v>0</v>
      </c>
      <c r="BV64" s="367">
        <f t="shared" si="63"/>
        <v>0</v>
      </c>
      <c r="BW64" s="368" t="e">
        <f t="shared" si="64"/>
        <v>#DIV/0!</v>
      </c>
    </row>
    <row r="65" spans="2:75" ht="15" customHeight="1" thickBot="1" x14ac:dyDescent="0.35">
      <c r="B65" s="76" t="str">
        <f>Справочно!E30</f>
        <v>ООО "РТ-Информ"</v>
      </c>
      <c r="C65" s="158">
        <f>ПП!B53</f>
        <v>3</v>
      </c>
      <c r="D65" s="157">
        <f>ПП!C53</f>
        <v>0.05</v>
      </c>
      <c r="E65" s="208">
        <f>ПП!D53</f>
        <v>7031000</v>
      </c>
      <c r="F65" s="206">
        <f>SUMIF('Отчет РПЗ(ПЗ)_ПЗИП'!$D:$D,Справочно!$E30,'Отчет РПЗ(ПЗ)_ПЗИП'!$AD:$AD)</f>
        <v>0</v>
      </c>
      <c r="G65" s="207">
        <f t="shared" si="23"/>
        <v>7031000</v>
      </c>
      <c r="H65" s="165">
        <f t="shared" si="24"/>
        <v>1</v>
      </c>
      <c r="L65" s="339">
        <f>ПП!H53</f>
        <v>0</v>
      </c>
      <c r="M65" s="287">
        <f>SUMIFS('Отчет РПЗ(ПЗ)_ПЗИП'!$AD:$AD,'Отчет РПЗ(ПЗ)_ПЗИП'!$D:$D,Справочно!$E30,'Отчет РПЗ(ПЗ)_ПЗИП'!$K:$K,ПП!$G$14)</f>
        <v>0</v>
      </c>
      <c r="N65" s="287">
        <f t="shared" si="25"/>
        <v>0</v>
      </c>
      <c r="O65" s="340" t="e">
        <f t="shared" si="26"/>
        <v>#DIV/0!</v>
      </c>
      <c r="P65" s="332">
        <f>ПП!J53</f>
        <v>0</v>
      </c>
      <c r="Q65" s="287">
        <f>SUMIFS('Отчет РПЗ(ПЗ)_ПЗИП'!$AD:$AD,'Отчет РПЗ(ПЗ)_ПЗИП'!$D:$D,Справочно!$E30,'Отчет РПЗ(ПЗ)_ПЗИП'!$K:$K,ПП!$I$14)</f>
        <v>0</v>
      </c>
      <c r="R65" s="287">
        <f t="shared" si="27"/>
        <v>0</v>
      </c>
      <c r="S65" s="340" t="e">
        <f t="shared" si="28"/>
        <v>#DIV/0!</v>
      </c>
      <c r="T65" s="332">
        <f>ПП!L53</f>
        <v>0</v>
      </c>
      <c r="U65" s="287">
        <f>SUMIFS('Отчет РПЗ(ПЗ)_ПЗИП'!$AD:$AD,'Отчет РПЗ(ПЗ)_ПЗИП'!$D:$D,Справочно!$E30,'Отчет РПЗ(ПЗ)_ПЗИП'!$K:$K,ПП!$K$14)</f>
        <v>0</v>
      </c>
      <c r="V65" s="287">
        <f t="shared" si="29"/>
        <v>0</v>
      </c>
      <c r="W65" s="341" t="e">
        <f t="shared" si="30"/>
        <v>#DIV/0!</v>
      </c>
      <c r="X65" s="309">
        <f t="shared" si="31"/>
        <v>0</v>
      </c>
      <c r="Y65" s="350">
        <f t="shared" si="32"/>
        <v>0</v>
      </c>
      <c r="Z65" s="350">
        <f t="shared" si="33"/>
        <v>0</v>
      </c>
      <c r="AA65" s="355" t="e">
        <f t="shared" si="34"/>
        <v>#DIV/0!</v>
      </c>
      <c r="AB65" s="198">
        <f>ПП!P53</f>
        <v>0</v>
      </c>
      <c r="AC65" s="294">
        <f>SUMIFS('Отчет РПЗ(ПЗ)_ПЗИП'!$AD:$AD,'Отчет РПЗ(ПЗ)_ПЗИП'!$D:$D,Справочно!$E30,'Отчет РПЗ(ПЗ)_ПЗИП'!$K:$K,ПП!$O$14)</f>
        <v>0</v>
      </c>
      <c r="AD65" s="389">
        <f t="shared" si="35"/>
        <v>0</v>
      </c>
      <c r="AE65" s="400" t="e">
        <f t="shared" si="36"/>
        <v>#DIV/0!</v>
      </c>
      <c r="AF65" s="313">
        <f>ПП!R53</f>
        <v>4300000</v>
      </c>
      <c r="AG65" s="294">
        <f>SUMIFS('Отчет РПЗ(ПЗ)_ПЗИП'!$AD:$AD,'Отчет РПЗ(ПЗ)_ПЗИП'!$D:$D,Справочно!$E30,'Отчет РПЗ(ПЗ)_ПЗИП'!$K:$K,ПП!$Q$14)</f>
        <v>0</v>
      </c>
      <c r="AH65" s="389">
        <f t="shared" si="37"/>
        <v>4300000</v>
      </c>
      <c r="AI65" s="400">
        <f t="shared" si="38"/>
        <v>1</v>
      </c>
      <c r="AJ65" s="313">
        <f>ПП!T53</f>
        <v>0</v>
      </c>
      <c r="AK65" s="294">
        <f>SUMIFS('Отчет РПЗ(ПЗ)_ПЗИП'!$AD:$AD,'Отчет РПЗ(ПЗ)_ПЗИП'!$D:$D,Справочно!$E30,'Отчет РПЗ(ПЗ)_ПЗИП'!$K:$K,ПП!$S$14)</f>
        <v>0</v>
      </c>
      <c r="AL65" s="389">
        <f t="shared" si="39"/>
        <v>0</v>
      </c>
      <c r="AM65" s="398" t="e">
        <f t="shared" si="40"/>
        <v>#DIV/0!</v>
      </c>
      <c r="AN65" s="309">
        <f t="shared" si="41"/>
        <v>4300000</v>
      </c>
      <c r="AO65" s="395">
        <f t="shared" si="42"/>
        <v>0</v>
      </c>
      <c r="AP65" s="395">
        <f t="shared" si="43"/>
        <v>4300000</v>
      </c>
      <c r="AQ65" s="396" t="e">
        <f t="shared" si="44"/>
        <v>#DIV/0!</v>
      </c>
      <c r="AR65" s="198">
        <f>ПП!X53</f>
        <v>0</v>
      </c>
      <c r="AS65" s="278">
        <f>SUMIFS('Отчет РПЗ(ПЗ)_ПЗИП'!$AD:$AD,'Отчет РПЗ(ПЗ)_ПЗИП'!$D:$D,Справочно!$E30,'Отчет РПЗ(ПЗ)_ПЗИП'!$K:$K,ПП!$W$14)</f>
        <v>0</v>
      </c>
      <c r="AT65" s="280">
        <f t="shared" si="45"/>
        <v>0</v>
      </c>
      <c r="AU65" s="384" t="e">
        <f t="shared" si="46"/>
        <v>#DIV/0!</v>
      </c>
      <c r="AV65" s="313">
        <f>ПП!Z53</f>
        <v>546000</v>
      </c>
      <c r="AW65" s="278">
        <f>SUMIFS('Отчет РПЗ(ПЗ)_ПЗИП'!$AD:$AD,'Отчет РПЗ(ПЗ)_ПЗИП'!$D:$D,Справочно!$E30,'Отчет РПЗ(ПЗ)_ПЗИП'!$K:$K,ПП!$Y$14)</f>
        <v>0</v>
      </c>
      <c r="AX65" s="280">
        <f t="shared" si="47"/>
        <v>546000</v>
      </c>
      <c r="AY65" s="384">
        <f t="shared" si="48"/>
        <v>1</v>
      </c>
      <c r="AZ65" s="313">
        <f>ПП!AB53</f>
        <v>0</v>
      </c>
      <c r="BA65" s="278">
        <f>SUMIFS('Отчет РПЗ(ПЗ)_ПЗИП'!$AD:$AD,'Отчет РПЗ(ПЗ)_ПЗИП'!$D:$D,Справочно!$E30,'Отчет РПЗ(ПЗ)_ПЗИП'!$K:$K,ПП!$AA$14)</f>
        <v>0</v>
      </c>
      <c r="BB65" s="280">
        <f t="shared" si="49"/>
        <v>0</v>
      </c>
      <c r="BC65" s="377" t="e">
        <f t="shared" si="50"/>
        <v>#DIV/0!</v>
      </c>
      <c r="BD65" s="309">
        <f t="shared" si="51"/>
        <v>546000</v>
      </c>
      <c r="BE65" s="374">
        <f t="shared" si="52"/>
        <v>0</v>
      </c>
      <c r="BF65" s="374">
        <f t="shared" si="53"/>
        <v>546000</v>
      </c>
      <c r="BG65" s="375" t="e">
        <f t="shared" si="54"/>
        <v>#DIV/0!</v>
      </c>
      <c r="BH65" s="198">
        <f>ПП!AF53</f>
        <v>0</v>
      </c>
      <c r="BI65" s="300">
        <f>SUMIFS('Отчет РПЗ(ПЗ)_ПЗИП'!$AD:$AD,'Отчет РПЗ(ПЗ)_ПЗИП'!$D:$D,Справочно!$E30,'Отчет РПЗ(ПЗ)_ПЗИП'!$K:$K,ПП!$AE$14)</f>
        <v>0</v>
      </c>
      <c r="BJ65" s="360">
        <f t="shared" si="55"/>
        <v>0</v>
      </c>
      <c r="BK65" s="372" t="e">
        <f t="shared" si="56"/>
        <v>#DIV/0!</v>
      </c>
      <c r="BL65" s="313">
        <f>ПП!AH53</f>
        <v>0</v>
      </c>
      <c r="BM65" s="300">
        <f>SUMIFS('Отчет РПЗ(ПЗ)_ПЗИП'!$AD:$AD,'Отчет РПЗ(ПЗ)_ПЗИП'!$D:$D,Справочно!$E30,'Отчет РПЗ(ПЗ)_ПЗИП'!$K:$K,ПП!$AG$14)</f>
        <v>0</v>
      </c>
      <c r="BN65" s="360">
        <f t="shared" si="57"/>
        <v>0</v>
      </c>
      <c r="BO65" s="372" t="e">
        <f t="shared" si="58"/>
        <v>#DIV/0!</v>
      </c>
      <c r="BP65" s="313">
        <f>ПП!AJ53</f>
        <v>0</v>
      </c>
      <c r="BQ65" s="300">
        <f>SUMIFS('Отчет РПЗ(ПЗ)_ПЗИП'!$AD:$AD,'Отчет РПЗ(ПЗ)_ПЗИП'!$D:$D,Справочно!$E30,'Отчет РПЗ(ПЗ)_ПЗИП'!$K:$K,ПП!$AI$14)</f>
        <v>0</v>
      </c>
      <c r="BR65" s="360">
        <f t="shared" si="59"/>
        <v>0</v>
      </c>
      <c r="BS65" s="370" t="e">
        <f t="shared" si="60"/>
        <v>#DIV/0!</v>
      </c>
      <c r="BT65" s="309">
        <f t="shared" si="61"/>
        <v>0</v>
      </c>
      <c r="BU65" s="367">
        <f t="shared" si="62"/>
        <v>0</v>
      </c>
      <c r="BV65" s="367">
        <f t="shared" si="63"/>
        <v>0</v>
      </c>
      <c r="BW65" s="368" t="e">
        <f t="shared" si="64"/>
        <v>#DIV/0!</v>
      </c>
    </row>
    <row r="66" spans="2:75" ht="15" customHeight="1" thickBot="1" x14ac:dyDescent="0.35">
      <c r="B66" s="76" t="str">
        <f>Справочно!E31</f>
        <v>ООО "РТ-Комплектимпекс"</v>
      </c>
      <c r="C66" s="158">
        <f>ПП!B54</f>
        <v>0</v>
      </c>
      <c r="D66" s="157">
        <f>ПП!C54</f>
        <v>0</v>
      </c>
      <c r="E66" s="208">
        <f>ПП!D54</f>
        <v>0</v>
      </c>
      <c r="F66" s="206">
        <f>SUMIF('Отчет РПЗ(ПЗ)_ПЗИП'!$D:$D,Справочно!$E31,'Отчет РПЗ(ПЗ)_ПЗИП'!$AD:$AD)</f>
        <v>0</v>
      </c>
      <c r="G66" s="314">
        <f t="shared" si="23"/>
        <v>0</v>
      </c>
      <c r="H66" s="315" t="e">
        <f t="shared" si="24"/>
        <v>#DIV/0!</v>
      </c>
      <c r="I66" s="161"/>
      <c r="J66" s="161"/>
      <c r="L66" s="339">
        <f>ПП!H54</f>
        <v>0</v>
      </c>
      <c r="M66" s="287">
        <f>SUMIFS('Отчет РПЗ(ПЗ)_ПЗИП'!$AD:$AD,'Отчет РПЗ(ПЗ)_ПЗИП'!$D:$D,Справочно!$E31,'Отчет РПЗ(ПЗ)_ПЗИП'!$K:$K,ПП!$G$14)</f>
        <v>0</v>
      </c>
      <c r="N66" s="287">
        <f t="shared" si="25"/>
        <v>0</v>
      </c>
      <c r="O66" s="340" t="e">
        <f t="shared" si="26"/>
        <v>#DIV/0!</v>
      </c>
      <c r="P66" s="332">
        <f>ПП!J54</f>
        <v>0</v>
      </c>
      <c r="Q66" s="287">
        <f>SUMIFS('Отчет РПЗ(ПЗ)_ПЗИП'!$AD:$AD,'Отчет РПЗ(ПЗ)_ПЗИП'!$D:$D,Справочно!$E31,'Отчет РПЗ(ПЗ)_ПЗИП'!$K:$K,ПП!$I$14)</f>
        <v>0</v>
      </c>
      <c r="R66" s="287">
        <f t="shared" si="27"/>
        <v>0</v>
      </c>
      <c r="S66" s="340" t="e">
        <f t="shared" si="28"/>
        <v>#DIV/0!</v>
      </c>
      <c r="T66" s="332">
        <f>ПП!L54</f>
        <v>0</v>
      </c>
      <c r="U66" s="287">
        <f>SUMIFS('Отчет РПЗ(ПЗ)_ПЗИП'!$AD:$AD,'Отчет РПЗ(ПЗ)_ПЗИП'!$D:$D,Справочно!$E31,'Отчет РПЗ(ПЗ)_ПЗИП'!$K:$K,ПП!$K$14)</f>
        <v>0</v>
      </c>
      <c r="V66" s="287">
        <f t="shared" si="29"/>
        <v>0</v>
      </c>
      <c r="W66" s="341" t="e">
        <f t="shared" si="30"/>
        <v>#DIV/0!</v>
      </c>
      <c r="X66" s="309">
        <f t="shared" si="31"/>
        <v>0</v>
      </c>
      <c r="Y66" s="350">
        <f t="shared" si="32"/>
        <v>0</v>
      </c>
      <c r="Z66" s="350">
        <f t="shared" si="33"/>
        <v>0</v>
      </c>
      <c r="AA66" s="355" t="e">
        <f t="shared" si="34"/>
        <v>#DIV/0!</v>
      </c>
      <c r="AB66" s="198">
        <f>ПП!P54</f>
        <v>0</v>
      </c>
      <c r="AC66" s="294">
        <f>SUMIFS('Отчет РПЗ(ПЗ)_ПЗИП'!$AD:$AD,'Отчет РПЗ(ПЗ)_ПЗИП'!$D:$D,Справочно!$E31,'Отчет РПЗ(ПЗ)_ПЗИП'!$K:$K,ПП!$O$14)</f>
        <v>0</v>
      </c>
      <c r="AD66" s="389">
        <f t="shared" si="35"/>
        <v>0</v>
      </c>
      <c r="AE66" s="400" t="e">
        <f t="shared" si="36"/>
        <v>#DIV/0!</v>
      </c>
      <c r="AF66" s="313">
        <f>ПП!R54</f>
        <v>0</v>
      </c>
      <c r="AG66" s="294">
        <f>SUMIFS('Отчет РПЗ(ПЗ)_ПЗИП'!$AD:$AD,'Отчет РПЗ(ПЗ)_ПЗИП'!$D:$D,Справочно!$E31,'Отчет РПЗ(ПЗ)_ПЗИП'!$K:$K,ПП!$Q$14)</f>
        <v>0</v>
      </c>
      <c r="AH66" s="389">
        <f t="shared" si="37"/>
        <v>0</v>
      </c>
      <c r="AI66" s="400" t="e">
        <f t="shared" si="38"/>
        <v>#DIV/0!</v>
      </c>
      <c r="AJ66" s="313">
        <f>ПП!T54</f>
        <v>0</v>
      </c>
      <c r="AK66" s="294">
        <f>SUMIFS('Отчет РПЗ(ПЗ)_ПЗИП'!$AD:$AD,'Отчет РПЗ(ПЗ)_ПЗИП'!$D:$D,Справочно!$E31,'Отчет РПЗ(ПЗ)_ПЗИП'!$K:$K,ПП!$S$14)</f>
        <v>0</v>
      </c>
      <c r="AL66" s="389">
        <f t="shared" si="39"/>
        <v>0</v>
      </c>
      <c r="AM66" s="398" t="e">
        <f t="shared" si="40"/>
        <v>#DIV/0!</v>
      </c>
      <c r="AN66" s="309">
        <f t="shared" si="41"/>
        <v>0</v>
      </c>
      <c r="AO66" s="395">
        <f t="shared" si="42"/>
        <v>0</v>
      </c>
      <c r="AP66" s="395">
        <f t="shared" si="43"/>
        <v>0</v>
      </c>
      <c r="AQ66" s="396" t="e">
        <f t="shared" si="44"/>
        <v>#DIV/0!</v>
      </c>
      <c r="AR66" s="198">
        <f>ПП!X54</f>
        <v>0</v>
      </c>
      <c r="AS66" s="278">
        <f>SUMIFS('Отчет РПЗ(ПЗ)_ПЗИП'!$AD:$AD,'Отчет РПЗ(ПЗ)_ПЗИП'!$D:$D,Справочно!$E31,'Отчет РПЗ(ПЗ)_ПЗИП'!$K:$K,ПП!$W$14)</f>
        <v>0</v>
      </c>
      <c r="AT66" s="280">
        <f t="shared" si="45"/>
        <v>0</v>
      </c>
      <c r="AU66" s="384" t="e">
        <f t="shared" si="46"/>
        <v>#DIV/0!</v>
      </c>
      <c r="AV66" s="313">
        <f>ПП!Z54</f>
        <v>0</v>
      </c>
      <c r="AW66" s="278">
        <f>SUMIFS('Отчет РПЗ(ПЗ)_ПЗИП'!$AD:$AD,'Отчет РПЗ(ПЗ)_ПЗИП'!$D:$D,Справочно!$E31,'Отчет РПЗ(ПЗ)_ПЗИП'!$K:$K,ПП!$Y$14)</f>
        <v>0</v>
      </c>
      <c r="AX66" s="280">
        <f t="shared" si="47"/>
        <v>0</v>
      </c>
      <c r="AY66" s="384" t="e">
        <f t="shared" si="48"/>
        <v>#DIV/0!</v>
      </c>
      <c r="AZ66" s="313">
        <f>ПП!AB54</f>
        <v>0</v>
      </c>
      <c r="BA66" s="278">
        <f>SUMIFS('Отчет РПЗ(ПЗ)_ПЗИП'!$AD:$AD,'Отчет РПЗ(ПЗ)_ПЗИП'!$D:$D,Справочно!$E31,'Отчет РПЗ(ПЗ)_ПЗИП'!$K:$K,ПП!$AA$14)</f>
        <v>0</v>
      </c>
      <c r="BB66" s="280">
        <f t="shared" si="49"/>
        <v>0</v>
      </c>
      <c r="BC66" s="377" t="e">
        <f t="shared" si="50"/>
        <v>#DIV/0!</v>
      </c>
      <c r="BD66" s="309">
        <f t="shared" si="51"/>
        <v>0</v>
      </c>
      <c r="BE66" s="374">
        <f t="shared" si="52"/>
        <v>0</v>
      </c>
      <c r="BF66" s="374">
        <f t="shared" si="53"/>
        <v>0</v>
      </c>
      <c r="BG66" s="375" t="e">
        <f t="shared" si="54"/>
        <v>#DIV/0!</v>
      </c>
      <c r="BH66" s="198">
        <f>ПП!AF54</f>
        <v>0</v>
      </c>
      <c r="BI66" s="300">
        <f>SUMIFS('Отчет РПЗ(ПЗ)_ПЗИП'!$AD:$AD,'Отчет РПЗ(ПЗ)_ПЗИП'!$D:$D,Справочно!$E31,'Отчет РПЗ(ПЗ)_ПЗИП'!$K:$K,ПП!$AE$14)</f>
        <v>0</v>
      </c>
      <c r="BJ66" s="360">
        <f t="shared" si="55"/>
        <v>0</v>
      </c>
      <c r="BK66" s="372" t="e">
        <f t="shared" si="56"/>
        <v>#DIV/0!</v>
      </c>
      <c r="BL66" s="313">
        <f>ПП!AH54</f>
        <v>0</v>
      </c>
      <c r="BM66" s="300">
        <f>SUMIFS('Отчет РПЗ(ПЗ)_ПЗИП'!$AD:$AD,'Отчет РПЗ(ПЗ)_ПЗИП'!$D:$D,Справочно!$E31,'Отчет РПЗ(ПЗ)_ПЗИП'!$K:$K,ПП!$AG$14)</f>
        <v>0</v>
      </c>
      <c r="BN66" s="360">
        <f t="shared" si="57"/>
        <v>0</v>
      </c>
      <c r="BO66" s="372" t="e">
        <f t="shared" si="58"/>
        <v>#DIV/0!</v>
      </c>
      <c r="BP66" s="313">
        <f>ПП!AJ54</f>
        <v>0</v>
      </c>
      <c r="BQ66" s="300">
        <f>SUMIFS('Отчет РПЗ(ПЗ)_ПЗИП'!$AD:$AD,'Отчет РПЗ(ПЗ)_ПЗИП'!$D:$D,Справочно!$E31,'Отчет РПЗ(ПЗ)_ПЗИП'!$K:$K,ПП!$AI$14)</f>
        <v>0</v>
      </c>
      <c r="BR66" s="360">
        <f t="shared" si="59"/>
        <v>0</v>
      </c>
      <c r="BS66" s="370" t="e">
        <f t="shared" si="60"/>
        <v>#DIV/0!</v>
      </c>
      <c r="BT66" s="309">
        <f t="shared" si="61"/>
        <v>0</v>
      </c>
      <c r="BU66" s="367">
        <f t="shared" si="62"/>
        <v>0</v>
      </c>
      <c r="BV66" s="367">
        <f t="shared" si="63"/>
        <v>0</v>
      </c>
      <c r="BW66" s="368" t="e">
        <f t="shared" si="64"/>
        <v>#DIV/0!</v>
      </c>
    </row>
    <row r="67" spans="2:75" ht="14.4" thickBot="1" x14ac:dyDescent="0.35">
      <c r="B67" s="76" t="str">
        <f>Справочно!E32</f>
        <v>ООО "РТ-Экспо"</v>
      </c>
      <c r="C67" s="158">
        <f>ПП!B55</f>
        <v>0</v>
      </c>
      <c r="D67" s="157">
        <f>ПП!C55</f>
        <v>0</v>
      </c>
      <c r="E67" s="208">
        <f>ПП!D55</f>
        <v>0</v>
      </c>
      <c r="F67" s="206">
        <f>SUMIF('Отчет РПЗ(ПЗ)_ПЗИП'!$D:$D,Справочно!$E32,'Отчет РПЗ(ПЗ)_ПЗИП'!$AD:$AD)</f>
        <v>0</v>
      </c>
      <c r="G67" s="314">
        <f t="shared" si="23"/>
        <v>0</v>
      </c>
      <c r="H67" s="315" t="e">
        <f t="shared" si="24"/>
        <v>#DIV/0!</v>
      </c>
      <c r="I67" s="162"/>
      <c r="J67" s="163"/>
      <c r="L67" s="339">
        <f>ПП!H55</f>
        <v>0</v>
      </c>
      <c r="M67" s="287">
        <f>SUMIFS('Отчет РПЗ(ПЗ)_ПЗИП'!$AD:$AD,'Отчет РПЗ(ПЗ)_ПЗИП'!$D:$D,Справочно!$E32,'Отчет РПЗ(ПЗ)_ПЗИП'!$K:$K,ПП!$G$14)</f>
        <v>0</v>
      </c>
      <c r="N67" s="287">
        <f t="shared" si="25"/>
        <v>0</v>
      </c>
      <c r="O67" s="340" t="e">
        <f t="shared" si="26"/>
        <v>#DIV/0!</v>
      </c>
      <c r="P67" s="332">
        <f>ПП!J55</f>
        <v>0</v>
      </c>
      <c r="Q67" s="287">
        <f>SUMIFS('Отчет РПЗ(ПЗ)_ПЗИП'!$AD:$AD,'Отчет РПЗ(ПЗ)_ПЗИП'!$D:$D,Справочно!$E32,'Отчет РПЗ(ПЗ)_ПЗИП'!$K:$K,ПП!$I$14)</f>
        <v>0</v>
      </c>
      <c r="R67" s="287">
        <f t="shared" si="27"/>
        <v>0</v>
      </c>
      <c r="S67" s="340" t="e">
        <f t="shared" si="28"/>
        <v>#DIV/0!</v>
      </c>
      <c r="T67" s="332">
        <f>ПП!L55</f>
        <v>0</v>
      </c>
      <c r="U67" s="287">
        <f>SUMIFS('Отчет РПЗ(ПЗ)_ПЗИП'!$AD:$AD,'Отчет РПЗ(ПЗ)_ПЗИП'!$D:$D,Справочно!$E32,'Отчет РПЗ(ПЗ)_ПЗИП'!$K:$K,ПП!$K$14)</f>
        <v>0</v>
      </c>
      <c r="V67" s="287">
        <f t="shared" si="29"/>
        <v>0</v>
      </c>
      <c r="W67" s="341" t="e">
        <f t="shared" si="30"/>
        <v>#DIV/0!</v>
      </c>
      <c r="X67" s="309">
        <f t="shared" si="31"/>
        <v>0</v>
      </c>
      <c r="Y67" s="350">
        <f t="shared" si="32"/>
        <v>0</v>
      </c>
      <c r="Z67" s="350">
        <f t="shared" si="33"/>
        <v>0</v>
      </c>
      <c r="AA67" s="355" t="e">
        <f t="shared" si="34"/>
        <v>#DIV/0!</v>
      </c>
      <c r="AB67" s="198">
        <f>ПП!P55</f>
        <v>0</v>
      </c>
      <c r="AC67" s="294">
        <f>SUMIFS('Отчет РПЗ(ПЗ)_ПЗИП'!$AD:$AD,'Отчет РПЗ(ПЗ)_ПЗИП'!$D:$D,Справочно!$E32,'Отчет РПЗ(ПЗ)_ПЗИП'!$K:$K,ПП!$O$14)</f>
        <v>0</v>
      </c>
      <c r="AD67" s="389">
        <f t="shared" si="35"/>
        <v>0</v>
      </c>
      <c r="AE67" s="400" t="e">
        <f t="shared" si="36"/>
        <v>#DIV/0!</v>
      </c>
      <c r="AF67" s="313">
        <f>ПП!R55</f>
        <v>0</v>
      </c>
      <c r="AG67" s="294">
        <f>SUMIFS('Отчет РПЗ(ПЗ)_ПЗИП'!$AD:$AD,'Отчет РПЗ(ПЗ)_ПЗИП'!$D:$D,Справочно!$E32,'Отчет РПЗ(ПЗ)_ПЗИП'!$K:$K,ПП!$Q$14)</f>
        <v>0</v>
      </c>
      <c r="AH67" s="389">
        <f t="shared" si="37"/>
        <v>0</v>
      </c>
      <c r="AI67" s="400" t="e">
        <f t="shared" si="38"/>
        <v>#DIV/0!</v>
      </c>
      <c r="AJ67" s="313">
        <f>ПП!T55</f>
        <v>0</v>
      </c>
      <c r="AK67" s="294">
        <f>SUMIFS('Отчет РПЗ(ПЗ)_ПЗИП'!$AD:$AD,'Отчет РПЗ(ПЗ)_ПЗИП'!$D:$D,Справочно!$E32,'Отчет РПЗ(ПЗ)_ПЗИП'!$K:$K,ПП!$S$14)</f>
        <v>0</v>
      </c>
      <c r="AL67" s="389">
        <f t="shared" si="39"/>
        <v>0</v>
      </c>
      <c r="AM67" s="398" t="e">
        <f t="shared" si="40"/>
        <v>#DIV/0!</v>
      </c>
      <c r="AN67" s="309">
        <f t="shared" si="41"/>
        <v>0</v>
      </c>
      <c r="AO67" s="395">
        <f t="shared" si="42"/>
        <v>0</v>
      </c>
      <c r="AP67" s="395">
        <f t="shared" si="43"/>
        <v>0</v>
      </c>
      <c r="AQ67" s="396" t="e">
        <f t="shared" si="44"/>
        <v>#DIV/0!</v>
      </c>
      <c r="AR67" s="198">
        <f>ПП!X55</f>
        <v>0</v>
      </c>
      <c r="AS67" s="278">
        <f>SUMIFS('Отчет РПЗ(ПЗ)_ПЗИП'!$AD:$AD,'Отчет РПЗ(ПЗ)_ПЗИП'!$D:$D,Справочно!$E32,'Отчет РПЗ(ПЗ)_ПЗИП'!$K:$K,ПП!$W$14)</f>
        <v>0</v>
      </c>
      <c r="AT67" s="280">
        <f t="shared" si="45"/>
        <v>0</v>
      </c>
      <c r="AU67" s="384" t="e">
        <f t="shared" si="46"/>
        <v>#DIV/0!</v>
      </c>
      <c r="AV67" s="313">
        <f>ПП!Z55</f>
        <v>0</v>
      </c>
      <c r="AW67" s="278">
        <f>SUMIFS('Отчет РПЗ(ПЗ)_ПЗИП'!$AD:$AD,'Отчет РПЗ(ПЗ)_ПЗИП'!$D:$D,Справочно!$E32,'Отчет РПЗ(ПЗ)_ПЗИП'!$K:$K,ПП!$Y$14)</f>
        <v>0</v>
      </c>
      <c r="AX67" s="280">
        <f t="shared" si="47"/>
        <v>0</v>
      </c>
      <c r="AY67" s="384" t="e">
        <f t="shared" si="48"/>
        <v>#DIV/0!</v>
      </c>
      <c r="AZ67" s="313">
        <f>ПП!AB55</f>
        <v>0</v>
      </c>
      <c r="BA67" s="278">
        <f>SUMIFS('Отчет РПЗ(ПЗ)_ПЗИП'!$AD:$AD,'Отчет РПЗ(ПЗ)_ПЗИП'!$D:$D,Справочно!$E32,'Отчет РПЗ(ПЗ)_ПЗИП'!$K:$K,ПП!$AA$14)</f>
        <v>0</v>
      </c>
      <c r="BB67" s="280">
        <f t="shared" si="49"/>
        <v>0</v>
      </c>
      <c r="BC67" s="377" t="e">
        <f t="shared" si="50"/>
        <v>#DIV/0!</v>
      </c>
      <c r="BD67" s="309">
        <f t="shared" si="51"/>
        <v>0</v>
      </c>
      <c r="BE67" s="374">
        <f t="shared" si="52"/>
        <v>0</v>
      </c>
      <c r="BF67" s="374">
        <f t="shared" si="53"/>
        <v>0</v>
      </c>
      <c r="BG67" s="375" t="e">
        <f t="shared" si="54"/>
        <v>#DIV/0!</v>
      </c>
      <c r="BH67" s="198">
        <f>ПП!AF55</f>
        <v>0</v>
      </c>
      <c r="BI67" s="300">
        <f>SUMIFS('Отчет РПЗ(ПЗ)_ПЗИП'!$AD:$AD,'Отчет РПЗ(ПЗ)_ПЗИП'!$D:$D,Справочно!$E32,'Отчет РПЗ(ПЗ)_ПЗИП'!$K:$K,ПП!$AE$14)</f>
        <v>0</v>
      </c>
      <c r="BJ67" s="360">
        <f t="shared" si="55"/>
        <v>0</v>
      </c>
      <c r="BK67" s="372" t="e">
        <f t="shared" si="56"/>
        <v>#DIV/0!</v>
      </c>
      <c r="BL67" s="313">
        <f>ПП!AH55</f>
        <v>0</v>
      </c>
      <c r="BM67" s="300">
        <f>SUMIFS('Отчет РПЗ(ПЗ)_ПЗИП'!$AD:$AD,'Отчет РПЗ(ПЗ)_ПЗИП'!$D:$D,Справочно!$E32,'Отчет РПЗ(ПЗ)_ПЗИП'!$K:$K,ПП!$AG$14)</f>
        <v>0</v>
      </c>
      <c r="BN67" s="360">
        <f t="shared" si="57"/>
        <v>0</v>
      </c>
      <c r="BO67" s="372" t="e">
        <f t="shared" si="58"/>
        <v>#DIV/0!</v>
      </c>
      <c r="BP67" s="313">
        <f>ПП!AJ55</f>
        <v>0</v>
      </c>
      <c r="BQ67" s="300">
        <f>SUMIFS('Отчет РПЗ(ПЗ)_ПЗИП'!$AD:$AD,'Отчет РПЗ(ПЗ)_ПЗИП'!$D:$D,Справочно!$E32,'Отчет РПЗ(ПЗ)_ПЗИП'!$K:$K,ПП!$AI$14)</f>
        <v>0</v>
      </c>
      <c r="BR67" s="360">
        <f t="shared" si="59"/>
        <v>0</v>
      </c>
      <c r="BS67" s="370" t="e">
        <f t="shared" si="60"/>
        <v>#DIV/0!</v>
      </c>
      <c r="BT67" s="309">
        <f t="shared" si="61"/>
        <v>0</v>
      </c>
      <c r="BU67" s="367">
        <f t="shared" si="62"/>
        <v>0</v>
      </c>
      <c r="BV67" s="367">
        <f t="shared" si="63"/>
        <v>0</v>
      </c>
      <c r="BW67" s="368" t="e">
        <f t="shared" si="64"/>
        <v>#DIV/0!</v>
      </c>
    </row>
    <row r="68" spans="2:75" ht="14.4" thickBot="1" x14ac:dyDescent="0.35">
      <c r="B68" s="76" t="str">
        <f>Справочно!E33</f>
        <v>ООО "СБ "РТ-Страхование"</v>
      </c>
      <c r="C68" s="158">
        <f>ПП!B56</f>
        <v>0</v>
      </c>
      <c r="D68" s="157">
        <f>ПП!C56</f>
        <v>0</v>
      </c>
      <c r="E68" s="208">
        <f>ПП!D56</f>
        <v>0</v>
      </c>
      <c r="F68" s="206">
        <f>SUMIF('Отчет РПЗ(ПЗ)_ПЗИП'!$D:$D,Справочно!$E33,'Отчет РПЗ(ПЗ)_ПЗИП'!$AD:$AD)</f>
        <v>0</v>
      </c>
      <c r="G68" s="207">
        <f t="shared" si="23"/>
        <v>0</v>
      </c>
      <c r="H68" s="510" t="e">
        <f t="shared" si="24"/>
        <v>#DIV/0!</v>
      </c>
      <c r="L68" s="339">
        <f>ПП!H56</f>
        <v>0</v>
      </c>
      <c r="M68" s="287">
        <f>SUMIFS('Отчет РПЗ(ПЗ)_ПЗИП'!$AD:$AD,'Отчет РПЗ(ПЗ)_ПЗИП'!$D:$D,Справочно!$E33,'Отчет РПЗ(ПЗ)_ПЗИП'!$K:$K,ПП!$G$14)</f>
        <v>0</v>
      </c>
      <c r="N68" s="287">
        <f t="shared" si="25"/>
        <v>0</v>
      </c>
      <c r="O68" s="340" t="e">
        <f t="shared" si="26"/>
        <v>#DIV/0!</v>
      </c>
      <c r="P68" s="332">
        <f>ПП!J56</f>
        <v>0</v>
      </c>
      <c r="Q68" s="287">
        <f>SUMIFS('Отчет РПЗ(ПЗ)_ПЗИП'!$AD:$AD,'Отчет РПЗ(ПЗ)_ПЗИП'!$D:$D,Справочно!$E33,'Отчет РПЗ(ПЗ)_ПЗИП'!$K:$K,ПП!$I$14)</f>
        <v>0</v>
      </c>
      <c r="R68" s="287">
        <f t="shared" si="27"/>
        <v>0</v>
      </c>
      <c r="S68" s="340" t="e">
        <f t="shared" si="28"/>
        <v>#DIV/0!</v>
      </c>
      <c r="T68" s="332">
        <f>ПП!L56</f>
        <v>0</v>
      </c>
      <c r="U68" s="287">
        <f>SUMIFS('Отчет РПЗ(ПЗ)_ПЗИП'!$AD:$AD,'Отчет РПЗ(ПЗ)_ПЗИП'!$D:$D,Справочно!$E33,'Отчет РПЗ(ПЗ)_ПЗИП'!$K:$K,ПП!$K$14)</f>
        <v>0</v>
      </c>
      <c r="V68" s="287">
        <f t="shared" si="29"/>
        <v>0</v>
      </c>
      <c r="W68" s="341" t="e">
        <f t="shared" si="30"/>
        <v>#DIV/0!</v>
      </c>
      <c r="X68" s="309">
        <f t="shared" si="31"/>
        <v>0</v>
      </c>
      <c r="Y68" s="350">
        <f t="shared" si="32"/>
        <v>0</v>
      </c>
      <c r="Z68" s="350">
        <f t="shared" si="33"/>
        <v>0</v>
      </c>
      <c r="AA68" s="355" t="e">
        <f t="shared" si="34"/>
        <v>#DIV/0!</v>
      </c>
      <c r="AB68" s="198">
        <f>ПП!P56</f>
        <v>0</v>
      </c>
      <c r="AC68" s="294">
        <f>SUMIFS('Отчет РПЗ(ПЗ)_ПЗИП'!$AD:$AD,'Отчет РПЗ(ПЗ)_ПЗИП'!$D:$D,Справочно!$E33,'Отчет РПЗ(ПЗ)_ПЗИП'!$K:$K,ПП!$O$14)</f>
        <v>0</v>
      </c>
      <c r="AD68" s="389">
        <f t="shared" si="35"/>
        <v>0</v>
      </c>
      <c r="AE68" s="400" t="e">
        <f t="shared" si="36"/>
        <v>#DIV/0!</v>
      </c>
      <c r="AF68" s="313">
        <f>ПП!R56</f>
        <v>0</v>
      </c>
      <c r="AG68" s="294">
        <f>SUMIFS('Отчет РПЗ(ПЗ)_ПЗИП'!$AD:$AD,'Отчет РПЗ(ПЗ)_ПЗИП'!$D:$D,Справочно!$E33,'Отчет РПЗ(ПЗ)_ПЗИП'!$K:$K,ПП!$Q$14)</f>
        <v>0</v>
      </c>
      <c r="AH68" s="389">
        <f t="shared" si="37"/>
        <v>0</v>
      </c>
      <c r="AI68" s="400" t="e">
        <f t="shared" si="38"/>
        <v>#DIV/0!</v>
      </c>
      <c r="AJ68" s="313">
        <f>ПП!T56</f>
        <v>0</v>
      </c>
      <c r="AK68" s="294">
        <f>SUMIFS('Отчет РПЗ(ПЗ)_ПЗИП'!$AD:$AD,'Отчет РПЗ(ПЗ)_ПЗИП'!$D:$D,Справочно!$E33,'Отчет РПЗ(ПЗ)_ПЗИП'!$K:$K,ПП!$S$14)</f>
        <v>0</v>
      </c>
      <c r="AL68" s="389">
        <f t="shared" si="39"/>
        <v>0</v>
      </c>
      <c r="AM68" s="398" t="e">
        <f t="shared" si="40"/>
        <v>#DIV/0!</v>
      </c>
      <c r="AN68" s="309">
        <f t="shared" si="41"/>
        <v>0</v>
      </c>
      <c r="AO68" s="395">
        <f t="shared" si="42"/>
        <v>0</v>
      </c>
      <c r="AP68" s="395">
        <f t="shared" si="43"/>
        <v>0</v>
      </c>
      <c r="AQ68" s="396" t="e">
        <f t="shared" si="44"/>
        <v>#DIV/0!</v>
      </c>
      <c r="AR68" s="198">
        <f>ПП!X56</f>
        <v>0</v>
      </c>
      <c r="AS68" s="278">
        <f>SUMIFS('Отчет РПЗ(ПЗ)_ПЗИП'!$AD:$AD,'Отчет РПЗ(ПЗ)_ПЗИП'!$D:$D,Справочно!$E33,'Отчет РПЗ(ПЗ)_ПЗИП'!$K:$K,ПП!$W$14)</f>
        <v>0</v>
      </c>
      <c r="AT68" s="280">
        <f t="shared" si="45"/>
        <v>0</v>
      </c>
      <c r="AU68" s="384" t="e">
        <f t="shared" si="46"/>
        <v>#DIV/0!</v>
      </c>
      <c r="AV68" s="313">
        <f>ПП!Z56</f>
        <v>0</v>
      </c>
      <c r="AW68" s="278">
        <f>SUMIFS('Отчет РПЗ(ПЗ)_ПЗИП'!$AD:$AD,'Отчет РПЗ(ПЗ)_ПЗИП'!$D:$D,Справочно!$E33,'Отчет РПЗ(ПЗ)_ПЗИП'!$K:$K,ПП!$Y$14)</f>
        <v>0</v>
      </c>
      <c r="AX68" s="280">
        <f t="shared" si="47"/>
        <v>0</v>
      </c>
      <c r="AY68" s="384" t="e">
        <f t="shared" si="48"/>
        <v>#DIV/0!</v>
      </c>
      <c r="AZ68" s="313">
        <f>ПП!AB56</f>
        <v>0</v>
      </c>
      <c r="BA68" s="278">
        <f>SUMIFS('Отчет РПЗ(ПЗ)_ПЗИП'!$AD:$AD,'Отчет РПЗ(ПЗ)_ПЗИП'!$D:$D,Справочно!$E33,'Отчет РПЗ(ПЗ)_ПЗИП'!$K:$K,ПП!$AA$14)</f>
        <v>0</v>
      </c>
      <c r="BB68" s="280">
        <f t="shared" si="49"/>
        <v>0</v>
      </c>
      <c r="BC68" s="377" t="e">
        <f t="shared" si="50"/>
        <v>#DIV/0!</v>
      </c>
      <c r="BD68" s="309">
        <f t="shared" si="51"/>
        <v>0</v>
      </c>
      <c r="BE68" s="374">
        <f t="shared" si="52"/>
        <v>0</v>
      </c>
      <c r="BF68" s="374">
        <f t="shared" si="53"/>
        <v>0</v>
      </c>
      <c r="BG68" s="375" t="e">
        <f t="shared" si="54"/>
        <v>#DIV/0!</v>
      </c>
      <c r="BH68" s="198">
        <f>ПП!AF56</f>
        <v>0</v>
      </c>
      <c r="BI68" s="300">
        <f>SUMIFS('Отчет РПЗ(ПЗ)_ПЗИП'!$AD:$AD,'Отчет РПЗ(ПЗ)_ПЗИП'!$D:$D,Справочно!$E33,'Отчет РПЗ(ПЗ)_ПЗИП'!$K:$K,ПП!$AE$14)</f>
        <v>0</v>
      </c>
      <c r="BJ68" s="360">
        <f t="shared" si="55"/>
        <v>0</v>
      </c>
      <c r="BK68" s="372" t="e">
        <f t="shared" si="56"/>
        <v>#DIV/0!</v>
      </c>
      <c r="BL68" s="313">
        <f>ПП!AH56</f>
        <v>0</v>
      </c>
      <c r="BM68" s="300">
        <f>SUMIFS('Отчет РПЗ(ПЗ)_ПЗИП'!$AD:$AD,'Отчет РПЗ(ПЗ)_ПЗИП'!$D:$D,Справочно!$E33,'Отчет РПЗ(ПЗ)_ПЗИП'!$K:$K,ПП!$AG$14)</f>
        <v>0</v>
      </c>
      <c r="BN68" s="360">
        <f t="shared" si="57"/>
        <v>0</v>
      </c>
      <c r="BO68" s="372" t="e">
        <f t="shared" si="58"/>
        <v>#DIV/0!</v>
      </c>
      <c r="BP68" s="313">
        <f>ПП!AJ56</f>
        <v>0</v>
      </c>
      <c r="BQ68" s="300">
        <f>SUMIFS('Отчет РПЗ(ПЗ)_ПЗИП'!$AD:$AD,'Отчет РПЗ(ПЗ)_ПЗИП'!$D:$D,Справочно!$E33,'Отчет РПЗ(ПЗ)_ПЗИП'!$K:$K,ПП!$AI$14)</f>
        <v>0</v>
      </c>
      <c r="BR68" s="360">
        <f t="shared" si="59"/>
        <v>0</v>
      </c>
      <c r="BS68" s="370" t="e">
        <f t="shared" si="60"/>
        <v>#DIV/0!</v>
      </c>
      <c r="BT68" s="309">
        <f t="shared" si="61"/>
        <v>0</v>
      </c>
      <c r="BU68" s="367">
        <f t="shared" si="62"/>
        <v>0</v>
      </c>
      <c r="BV68" s="367">
        <f t="shared" si="63"/>
        <v>0</v>
      </c>
      <c r="BW68" s="368" t="e">
        <f t="shared" si="64"/>
        <v>#DIV/0!</v>
      </c>
    </row>
    <row r="69" spans="2:75" ht="14.4" thickBot="1" x14ac:dyDescent="0.35">
      <c r="B69" s="76" t="str">
        <f>Справочно!E34</f>
        <v>ОАО "Концерн Калашников"</v>
      </c>
      <c r="C69" s="158">
        <f>ПП!B57</f>
        <v>0</v>
      </c>
      <c r="D69" s="157">
        <f>ПП!C57</f>
        <v>0</v>
      </c>
      <c r="E69" s="208">
        <f>ПП!D57</f>
        <v>0</v>
      </c>
      <c r="F69" s="206">
        <f>SUMIF('Отчет РПЗ(ПЗ)_ПЗИП'!$D:$D,Справочно!$E34,'Отчет РПЗ(ПЗ)_ПЗИП'!$AD:$AD)</f>
        <v>0</v>
      </c>
      <c r="G69" s="207">
        <f t="shared" si="23"/>
        <v>0</v>
      </c>
      <c r="H69" s="165" t="e">
        <f t="shared" si="24"/>
        <v>#DIV/0!</v>
      </c>
      <c r="L69" s="339">
        <f>ПП!H57</f>
        <v>0</v>
      </c>
      <c r="M69" s="287">
        <f>SUMIFS('Отчет РПЗ(ПЗ)_ПЗИП'!$AD:$AD,'Отчет РПЗ(ПЗ)_ПЗИП'!$D:$D,Справочно!$E34,'Отчет РПЗ(ПЗ)_ПЗИП'!$K:$K,ПП!$G$14)</f>
        <v>0</v>
      </c>
      <c r="N69" s="287">
        <f t="shared" si="25"/>
        <v>0</v>
      </c>
      <c r="O69" s="340" t="e">
        <f t="shared" si="26"/>
        <v>#DIV/0!</v>
      </c>
      <c r="P69" s="332">
        <f>ПП!J57</f>
        <v>0</v>
      </c>
      <c r="Q69" s="287">
        <f>SUMIFS('Отчет РПЗ(ПЗ)_ПЗИП'!$AD:$AD,'Отчет РПЗ(ПЗ)_ПЗИП'!$D:$D,Справочно!$E34,'Отчет РПЗ(ПЗ)_ПЗИП'!$K:$K,ПП!$I$14)</f>
        <v>0</v>
      </c>
      <c r="R69" s="287">
        <f t="shared" si="27"/>
        <v>0</v>
      </c>
      <c r="S69" s="340" t="e">
        <f t="shared" si="28"/>
        <v>#DIV/0!</v>
      </c>
      <c r="T69" s="332">
        <f>ПП!L57</f>
        <v>0</v>
      </c>
      <c r="U69" s="287">
        <f>SUMIFS('Отчет РПЗ(ПЗ)_ПЗИП'!$AD:$AD,'Отчет РПЗ(ПЗ)_ПЗИП'!$D:$D,Справочно!$E34,'Отчет РПЗ(ПЗ)_ПЗИП'!$K:$K,ПП!$K$14)</f>
        <v>0</v>
      </c>
      <c r="V69" s="287">
        <f t="shared" si="29"/>
        <v>0</v>
      </c>
      <c r="W69" s="341" t="e">
        <f t="shared" si="30"/>
        <v>#DIV/0!</v>
      </c>
      <c r="X69" s="309">
        <f t="shared" si="31"/>
        <v>0</v>
      </c>
      <c r="Y69" s="350">
        <f t="shared" si="32"/>
        <v>0</v>
      </c>
      <c r="Z69" s="350">
        <f t="shared" si="33"/>
        <v>0</v>
      </c>
      <c r="AA69" s="355" t="e">
        <f t="shared" si="34"/>
        <v>#DIV/0!</v>
      </c>
      <c r="AB69" s="198">
        <f>ПП!P57</f>
        <v>0</v>
      </c>
      <c r="AC69" s="294">
        <f>SUMIFS('Отчет РПЗ(ПЗ)_ПЗИП'!$AD:$AD,'Отчет РПЗ(ПЗ)_ПЗИП'!$D:$D,Справочно!$E34,'Отчет РПЗ(ПЗ)_ПЗИП'!$K:$K,ПП!$O$14)</f>
        <v>0</v>
      </c>
      <c r="AD69" s="389">
        <f t="shared" si="35"/>
        <v>0</v>
      </c>
      <c r="AE69" s="400" t="e">
        <f t="shared" si="36"/>
        <v>#DIV/0!</v>
      </c>
      <c r="AF69" s="313">
        <f>ПП!R57</f>
        <v>0</v>
      </c>
      <c r="AG69" s="294">
        <f>SUMIFS('Отчет РПЗ(ПЗ)_ПЗИП'!$AD:$AD,'Отчет РПЗ(ПЗ)_ПЗИП'!$D:$D,Справочно!$E34,'Отчет РПЗ(ПЗ)_ПЗИП'!$K:$K,ПП!$Q$14)</f>
        <v>0</v>
      </c>
      <c r="AH69" s="389">
        <f t="shared" si="37"/>
        <v>0</v>
      </c>
      <c r="AI69" s="400" t="e">
        <f t="shared" si="38"/>
        <v>#DIV/0!</v>
      </c>
      <c r="AJ69" s="313">
        <f>ПП!T57</f>
        <v>0</v>
      </c>
      <c r="AK69" s="294">
        <f>SUMIFS('Отчет РПЗ(ПЗ)_ПЗИП'!$AD:$AD,'Отчет РПЗ(ПЗ)_ПЗИП'!$D:$D,Справочно!$E34,'Отчет РПЗ(ПЗ)_ПЗИП'!$K:$K,ПП!$S$14)</f>
        <v>0</v>
      </c>
      <c r="AL69" s="389">
        <f t="shared" si="39"/>
        <v>0</v>
      </c>
      <c r="AM69" s="398" t="e">
        <f t="shared" si="40"/>
        <v>#DIV/0!</v>
      </c>
      <c r="AN69" s="309">
        <f t="shared" si="41"/>
        <v>0</v>
      </c>
      <c r="AO69" s="395">
        <f t="shared" si="42"/>
        <v>0</v>
      </c>
      <c r="AP69" s="395">
        <f t="shared" si="43"/>
        <v>0</v>
      </c>
      <c r="AQ69" s="396" t="e">
        <f t="shared" si="44"/>
        <v>#DIV/0!</v>
      </c>
      <c r="AR69" s="198">
        <f>ПП!X57</f>
        <v>0</v>
      </c>
      <c r="AS69" s="278">
        <f>SUMIFS('Отчет РПЗ(ПЗ)_ПЗИП'!$AD:$AD,'Отчет РПЗ(ПЗ)_ПЗИП'!$D:$D,Справочно!$E34,'Отчет РПЗ(ПЗ)_ПЗИП'!$K:$K,ПП!$W$14)</f>
        <v>0</v>
      </c>
      <c r="AT69" s="280">
        <f t="shared" si="45"/>
        <v>0</v>
      </c>
      <c r="AU69" s="384" t="e">
        <f t="shared" si="46"/>
        <v>#DIV/0!</v>
      </c>
      <c r="AV69" s="313">
        <f>ПП!Z57</f>
        <v>0</v>
      </c>
      <c r="AW69" s="278">
        <f>SUMIFS('Отчет РПЗ(ПЗ)_ПЗИП'!$AD:$AD,'Отчет РПЗ(ПЗ)_ПЗИП'!$D:$D,Справочно!$E34,'Отчет РПЗ(ПЗ)_ПЗИП'!$K:$K,ПП!$Y$14)</f>
        <v>0</v>
      </c>
      <c r="AX69" s="280">
        <f t="shared" si="47"/>
        <v>0</v>
      </c>
      <c r="AY69" s="384" t="e">
        <f t="shared" si="48"/>
        <v>#DIV/0!</v>
      </c>
      <c r="AZ69" s="313">
        <f>ПП!AB57</f>
        <v>0</v>
      </c>
      <c r="BA69" s="278">
        <f>SUMIFS('Отчет РПЗ(ПЗ)_ПЗИП'!$AD:$AD,'Отчет РПЗ(ПЗ)_ПЗИП'!$D:$D,Справочно!$E34,'Отчет РПЗ(ПЗ)_ПЗИП'!$K:$K,ПП!$AA$14)</f>
        <v>0</v>
      </c>
      <c r="BB69" s="280">
        <f t="shared" si="49"/>
        <v>0</v>
      </c>
      <c r="BC69" s="377" t="e">
        <f t="shared" si="50"/>
        <v>#DIV/0!</v>
      </c>
      <c r="BD69" s="309">
        <f t="shared" si="51"/>
        <v>0</v>
      </c>
      <c r="BE69" s="374">
        <f t="shared" si="52"/>
        <v>0</v>
      </c>
      <c r="BF69" s="374">
        <f t="shared" si="53"/>
        <v>0</v>
      </c>
      <c r="BG69" s="375" t="e">
        <f t="shared" si="54"/>
        <v>#DIV/0!</v>
      </c>
      <c r="BH69" s="198">
        <f>ПП!AF57</f>
        <v>0</v>
      </c>
      <c r="BI69" s="300">
        <f>SUMIFS('Отчет РПЗ(ПЗ)_ПЗИП'!$AD:$AD,'Отчет РПЗ(ПЗ)_ПЗИП'!$D:$D,Справочно!$E34,'Отчет РПЗ(ПЗ)_ПЗИП'!$K:$K,ПП!$AE$14)</f>
        <v>0</v>
      </c>
      <c r="BJ69" s="360">
        <f t="shared" si="55"/>
        <v>0</v>
      </c>
      <c r="BK69" s="372" t="e">
        <f t="shared" si="56"/>
        <v>#DIV/0!</v>
      </c>
      <c r="BL69" s="313">
        <f>ПП!AH57</f>
        <v>0</v>
      </c>
      <c r="BM69" s="300">
        <f>SUMIFS('Отчет РПЗ(ПЗ)_ПЗИП'!$AD:$AD,'Отчет РПЗ(ПЗ)_ПЗИП'!$D:$D,Справочно!$E34,'Отчет РПЗ(ПЗ)_ПЗИП'!$K:$K,ПП!$AG$14)</f>
        <v>0</v>
      </c>
      <c r="BN69" s="360">
        <f t="shared" si="57"/>
        <v>0</v>
      </c>
      <c r="BO69" s="372" t="e">
        <f t="shared" si="58"/>
        <v>#DIV/0!</v>
      </c>
      <c r="BP69" s="313">
        <f>ПП!AJ57</f>
        <v>0</v>
      </c>
      <c r="BQ69" s="300">
        <f>SUMIFS('Отчет РПЗ(ПЗ)_ПЗИП'!$AD:$AD,'Отчет РПЗ(ПЗ)_ПЗИП'!$D:$D,Справочно!$E34,'Отчет РПЗ(ПЗ)_ПЗИП'!$K:$K,ПП!$AI$14)</f>
        <v>0</v>
      </c>
      <c r="BR69" s="360">
        <f t="shared" si="59"/>
        <v>0</v>
      </c>
      <c r="BS69" s="370" t="e">
        <f t="shared" si="60"/>
        <v>#DIV/0!</v>
      </c>
      <c r="BT69" s="309">
        <f t="shared" si="61"/>
        <v>0</v>
      </c>
      <c r="BU69" s="367">
        <f t="shared" si="62"/>
        <v>0</v>
      </c>
      <c r="BV69" s="367">
        <f t="shared" si="63"/>
        <v>0</v>
      </c>
      <c r="BW69" s="368" t="e">
        <f t="shared" si="64"/>
        <v>#DIV/0!</v>
      </c>
    </row>
    <row r="70" spans="2:75" ht="14.4" thickBot="1" x14ac:dyDescent="0.35">
      <c r="B70" s="76" t="str">
        <f>Справочно!E35</f>
        <v>ОАО "КРЭТ"</v>
      </c>
      <c r="C70" s="158">
        <f>ПП!B58</f>
        <v>0</v>
      </c>
      <c r="D70" s="157">
        <f>ПП!C58</f>
        <v>0</v>
      </c>
      <c r="E70" s="208">
        <f>ПП!D58</f>
        <v>0</v>
      </c>
      <c r="F70" s="206">
        <f>SUMIF('Отчет РПЗ(ПЗ)_ПЗИП'!$D:$D,Справочно!$E35,'Отчет РПЗ(ПЗ)_ПЗИП'!$AD:$AD)</f>
        <v>0</v>
      </c>
      <c r="G70" s="207">
        <f t="shared" si="23"/>
        <v>0</v>
      </c>
      <c r="H70" s="165" t="e">
        <f t="shared" si="24"/>
        <v>#DIV/0!</v>
      </c>
      <c r="L70" s="339">
        <f>ПП!H58</f>
        <v>0</v>
      </c>
      <c r="M70" s="287">
        <f>SUMIFS('Отчет РПЗ(ПЗ)_ПЗИП'!$AD:$AD,'Отчет РПЗ(ПЗ)_ПЗИП'!$D:$D,Справочно!$E35,'Отчет РПЗ(ПЗ)_ПЗИП'!$K:$K,ПП!$G$14)</f>
        <v>0</v>
      </c>
      <c r="N70" s="287">
        <f t="shared" si="25"/>
        <v>0</v>
      </c>
      <c r="O70" s="340" t="e">
        <f t="shared" si="26"/>
        <v>#DIV/0!</v>
      </c>
      <c r="P70" s="332">
        <f>ПП!J58</f>
        <v>0</v>
      </c>
      <c r="Q70" s="287">
        <f>SUMIFS('Отчет РПЗ(ПЗ)_ПЗИП'!$AD:$AD,'Отчет РПЗ(ПЗ)_ПЗИП'!$D:$D,Справочно!$E35,'Отчет РПЗ(ПЗ)_ПЗИП'!$K:$K,ПП!$I$14)</f>
        <v>0</v>
      </c>
      <c r="R70" s="287">
        <f t="shared" si="27"/>
        <v>0</v>
      </c>
      <c r="S70" s="340" t="e">
        <f t="shared" si="28"/>
        <v>#DIV/0!</v>
      </c>
      <c r="T70" s="332">
        <f>ПП!L58</f>
        <v>0</v>
      </c>
      <c r="U70" s="287">
        <f>SUMIFS('Отчет РПЗ(ПЗ)_ПЗИП'!$AD:$AD,'Отчет РПЗ(ПЗ)_ПЗИП'!$D:$D,Справочно!$E35,'Отчет РПЗ(ПЗ)_ПЗИП'!$K:$K,ПП!$K$14)</f>
        <v>0</v>
      </c>
      <c r="V70" s="287">
        <f t="shared" si="29"/>
        <v>0</v>
      </c>
      <c r="W70" s="341" t="e">
        <f t="shared" si="30"/>
        <v>#DIV/0!</v>
      </c>
      <c r="X70" s="309">
        <f t="shared" si="31"/>
        <v>0</v>
      </c>
      <c r="Y70" s="350">
        <f t="shared" si="32"/>
        <v>0</v>
      </c>
      <c r="Z70" s="350">
        <f t="shared" si="33"/>
        <v>0</v>
      </c>
      <c r="AA70" s="355" t="e">
        <f t="shared" si="34"/>
        <v>#DIV/0!</v>
      </c>
      <c r="AB70" s="198">
        <f>ПП!P58</f>
        <v>0</v>
      </c>
      <c r="AC70" s="294">
        <f>SUMIFS('Отчет РПЗ(ПЗ)_ПЗИП'!$AD:$AD,'Отчет РПЗ(ПЗ)_ПЗИП'!$D:$D,Справочно!$E35,'Отчет РПЗ(ПЗ)_ПЗИП'!$K:$K,ПП!$O$14)</f>
        <v>0</v>
      </c>
      <c r="AD70" s="389">
        <f t="shared" si="35"/>
        <v>0</v>
      </c>
      <c r="AE70" s="400" t="e">
        <f t="shared" si="36"/>
        <v>#DIV/0!</v>
      </c>
      <c r="AF70" s="313">
        <f>ПП!R58</f>
        <v>0</v>
      </c>
      <c r="AG70" s="294">
        <f>SUMIFS('Отчет РПЗ(ПЗ)_ПЗИП'!$AD:$AD,'Отчет РПЗ(ПЗ)_ПЗИП'!$D:$D,Справочно!$E35,'Отчет РПЗ(ПЗ)_ПЗИП'!$K:$K,ПП!$Q$14)</f>
        <v>0</v>
      </c>
      <c r="AH70" s="389">
        <f t="shared" si="37"/>
        <v>0</v>
      </c>
      <c r="AI70" s="400" t="e">
        <f t="shared" si="38"/>
        <v>#DIV/0!</v>
      </c>
      <c r="AJ70" s="313">
        <f>ПП!T58</f>
        <v>0</v>
      </c>
      <c r="AK70" s="294">
        <f>SUMIFS('Отчет РПЗ(ПЗ)_ПЗИП'!$AD:$AD,'Отчет РПЗ(ПЗ)_ПЗИП'!$D:$D,Справочно!$E35,'Отчет РПЗ(ПЗ)_ПЗИП'!$K:$K,ПП!$S$14)</f>
        <v>0</v>
      </c>
      <c r="AL70" s="389">
        <f t="shared" si="39"/>
        <v>0</v>
      </c>
      <c r="AM70" s="398" t="e">
        <f t="shared" si="40"/>
        <v>#DIV/0!</v>
      </c>
      <c r="AN70" s="309">
        <f t="shared" si="41"/>
        <v>0</v>
      </c>
      <c r="AO70" s="395">
        <f t="shared" si="42"/>
        <v>0</v>
      </c>
      <c r="AP70" s="395">
        <f t="shared" si="43"/>
        <v>0</v>
      </c>
      <c r="AQ70" s="396" t="e">
        <f t="shared" si="44"/>
        <v>#DIV/0!</v>
      </c>
      <c r="AR70" s="198">
        <f>ПП!X58</f>
        <v>0</v>
      </c>
      <c r="AS70" s="278">
        <f>SUMIFS('Отчет РПЗ(ПЗ)_ПЗИП'!$AD:$AD,'Отчет РПЗ(ПЗ)_ПЗИП'!$D:$D,Справочно!$E35,'Отчет РПЗ(ПЗ)_ПЗИП'!$K:$K,ПП!$W$14)</f>
        <v>0</v>
      </c>
      <c r="AT70" s="280">
        <f t="shared" si="45"/>
        <v>0</v>
      </c>
      <c r="AU70" s="384" t="e">
        <f t="shared" si="46"/>
        <v>#DIV/0!</v>
      </c>
      <c r="AV70" s="313">
        <f>ПП!Z58</f>
        <v>0</v>
      </c>
      <c r="AW70" s="278">
        <f>SUMIFS('Отчет РПЗ(ПЗ)_ПЗИП'!$AD:$AD,'Отчет РПЗ(ПЗ)_ПЗИП'!$D:$D,Справочно!$E35,'Отчет РПЗ(ПЗ)_ПЗИП'!$K:$K,ПП!$Y$14)</f>
        <v>0</v>
      </c>
      <c r="AX70" s="280">
        <f t="shared" si="47"/>
        <v>0</v>
      </c>
      <c r="AY70" s="384" t="e">
        <f t="shared" si="48"/>
        <v>#DIV/0!</v>
      </c>
      <c r="AZ70" s="313">
        <f>ПП!AB58</f>
        <v>0</v>
      </c>
      <c r="BA70" s="278">
        <f>SUMIFS('Отчет РПЗ(ПЗ)_ПЗИП'!$AD:$AD,'Отчет РПЗ(ПЗ)_ПЗИП'!$D:$D,Справочно!$E35,'Отчет РПЗ(ПЗ)_ПЗИП'!$K:$K,ПП!$AA$14)</f>
        <v>0</v>
      </c>
      <c r="BB70" s="280">
        <f t="shared" si="49"/>
        <v>0</v>
      </c>
      <c r="BC70" s="377" t="e">
        <f t="shared" si="50"/>
        <v>#DIV/0!</v>
      </c>
      <c r="BD70" s="309">
        <f t="shared" si="51"/>
        <v>0</v>
      </c>
      <c r="BE70" s="374">
        <f t="shared" si="52"/>
        <v>0</v>
      </c>
      <c r="BF70" s="374">
        <f t="shared" si="53"/>
        <v>0</v>
      </c>
      <c r="BG70" s="375" t="e">
        <f t="shared" si="54"/>
        <v>#DIV/0!</v>
      </c>
      <c r="BH70" s="198">
        <f>ПП!AF58</f>
        <v>0</v>
      </c>
      <c r="BI70" s="300">
        <f>SUMIFS('Отчет РПЗ(ПЗ)_ПЗИП'!$AD:$AD,'Отчет РПЗ(ПЗ)_ПЗИП'!$D:$D,Справочно!$E35,'Отчет РПЗ(ПЗ)_ПЗИП'!$K:$K,ПП!$AE$14)</f>
        <v>0</v>
      </c>
      <c r="BJ70" s="360">
        <f t="shared" si="55"/>
        <v>0</v>
      </c>
      <c r="BK70" s="372" t="e">
        <f t="shared" si="56"/>
        <v>#DIV/0!</v>
      </c>
      <c r="BL70" s="313">
        <f>ПП!AH58</f>
        <v>0</v>
      </c>
      <c r="BM70" s="300">
        <f>SUMIFS('Отчет РПЗ(ПЗ)_ПЗИП'!$AD:$AD,'Отчет РПЗ(ПЗ)_ПЗИП'!$D:$D,Справочно!$E35,'Отчет РПЗ(ПЗ)_ПЗИП'!$K:$K,ПП!$AG$14)</f>
        <v>0</v>
      </c>
      <c r="BN70" s="360">
        <f t="shared" si="57"/>
        <v>0</v>
      </c>
      <c r="BO70" s="372" t="e">
        <f t="shared" si="58"/>
        <v>#DIV/0!</v>
      </c>
      <c r="BP70" s="313">
        <f>ПП!AJ58</f>
        <v>0</v>
      </c>
      <c r="BQ70" s="300">
        <f>SUMIFS('Отчет РПЗ(ПЗ)_ПЗИП'!$AD:$AD,'Отчет РПЗ(ПЗ)_ПЗИП'!$D:$D,Справочно!$E35,'Отчет РПЗ(ПЗ)_ПЗИП'!$K:$K,ПП!$AI$14)</f>
        <v>0</v>
      </c>
      <c r="BR70" s="360">
        <f t="shared" si="59"/>
        <v>0</v>
      </c>
      <c r="BS70" s="370" t="e">
        <f t="shared" si="60"/>
        <v>#DIV/0!</v>
      </c>
      <c r="BT70" s="309">
        <f t="shared" si="61"/>
        <v>0</v>
      </c>
      <c r="BU70" s="367">
        <f t="shared" si="62"/>
        <v>0</v>
      </c>
      <c r="BV70" s="367">
        <f t="shared" si="63"/>
        <v>0</v>
      </c>
      <c r="BW70" s="368" t="e">
        <f t="shared" si="64"/>
        <v>#DIV/0!</v>
      </c>
    </row>
    <row r="71" spans="2:75" ht="14.4" thickBot="1" x14ac:dyDescent="0.35">
      <c r="B71" s="76" t="str">
        <f>Справочно!E36</f>
        <v>ОАО "НПК "Техмаш"</v>
      </c>
      <c r="C71" s="158">
        <f>ПП!B59</f>
        <v>0</v>
      </c>
      <c r="D71" s="157">
        <f>ПП!C59</f>
        <v>0</v>
      </c>
      <c r="E71" s="208">
        <f>ПП!D59</f>
        <v>0</v>
      </c>
      <c r="F71" s="206">
        <f>SUMIF('Отчет РПЗ(ПЗ)_ПЗИП'!$D:$D,Справочно!$E36,'Отчет РПЗ(ПЗ)_ПЗИП'!$AD:$AD)</f>
        <v>0</v>
      </c>
      <c r="G71" s="207">
        <f t="shared" si="23"/>
        <v>0</v>
      </c>
      <c r="H71" s="165" t="e">
        <f t="shared" si="24"/>
        <v>#DIV/0!</v>
      </c>
      <c r="L71" s="339">
        <f>ПП!H59</f>
        <v>0</v>
      </c>
      <c r="M71" s="287">
        <f>SUMIFS('Отчет РПЗ(ПЗ)_ПЗИП'!$AD:$AD,'Отчет РПЗ(ПЗ)_ПЗИП'!$D:$D,Справочно!$E36,'Отчет РПЗ(ПЗ)_ПЗИП'!$K:$K,ПП!$G$14)</f>
        <v>0</v>
      </c>
      <c r="N71" s="287">
        <f t="shared" si="25"/>
        <v>0</v>
      </c>
      <c r="O71" s="340" t="e">
        <f t="shared" si="26"/>
        <v>#DIV/0!</v>
      </c>
      <c r="P71" s="332">
        <f>ПП!J59</f>
        <v>0</v>
      </c>
      <c r="Q71" s="287">
        <f>SUMIFS('Отчет РПЗ(ПЗ)_ПЗИП'!$AD:$AD,'Отчет РПЗ(ПЗ)_ПЗИП'!$D:$D,Справочно!$E36,'Отчет РПЗ(ПЗ)_ПЗИП'!$K:$K,ПП!$I$14)</f>
        <v>0</v>
      </c>
      <c r="R71" s="287">
        <f t="shared" si="27"/>
        <v>0</v>
      </c>
      <c r="S71" s="340" t="e">
        <f t="shared" si="28"/>
        <v>#DIV/0!</v>
      </c>
      <c r="T71" s="332">
        <f>ПП!L59</f>
        <v>0</v>
      </c>
      <c r="U71" s="287">
        <f>SUMIFS('Отчет РПЗ(ПЗ)_ПЗИП'!$AD:$AD,'Отчет РПЗ(ПЗ)_ПЗИП'!$D:$D,Справочно!$E36,'Отчет РПЗ(ПЗ)_ПЗИП'!$K:$K,ПП!$K$14)</f>
        <v>0</v>
      </c>
      <c r="V71" s="287">
        <f t="shared" si="29"/>
        <v>0</v>
      </c>
      <c r="W71" s="341" t="e">
        <f t="shared" si="30"/>
        <v>#DIV/0!</v>
      </c>
      <c r="X71" s="309">
        <f t="shared" si="31"/>
        <v>0</v>
      </c>
      <c r="Y71" s="350">
        <f t="shared" si="32"/>
        <v>0</v>
      </c>
      <c r="Z71" s="350">
        <f t="shared" si="33"/>
        <v>0</v>
      </c>
      <c r="AA71" s="355" t="e">
        <f t="shared" si="34"/>
        <v>#DIV/0!</v>
      </c>
      <c r="AB71" s="198">
        <f>ПП!P59</f>
        <v>0</v>
      </c>
      <c r="AC71" s="294">
        <f>SUMIFS('Отчет РПЗ(ПЗ)_ПЗИП'!$AD:$AD,'Отчет РПЗ(ПЗ)_ПЗИП'!$D:$D,Справочно!$E36,'Отчет РПЗ(ПЗ)_ПЗИП'!$K:$K,ПП!$O$14)</f>
        <v>0</v>
      </c>
      <c r="AD71" s="389">
        <f t="shared" si="35"/>
        <v>0</v>
      </c>
      <c r="AE71" s="400" t="e">
        <f t="shared" si="36"/>
        <v>#DIV/0!</v>
      </c>
      <c r="AF71" s="313">
        <f>ПП!R59</f>
        <v>0</v>
      </c>
      <c r="AG71" s="294">
        <f>SUMIFS('Отчет РПЗ(ПЗ)_ПЗИП'!$AD:$AD,'Отчет РПЗ(ПЗ)_ПЗИП'!$D:$D,Справочно!$E36,'Отчет РПЗ(ПЗ)_ПЗИП'!$K:$K,ПП!$Q$14)</f>
        <v>0</v>
      </c>
      <c r="AH71" s="389">
        <f t="shared" si="37"/>
        <v>0</v>
      </c>
      <c r="AI71" s="400" t="e">
        <f t="shared" si="38"/>
        <v>#DIV/0!</v>
      </c>
      <c r="AJ71" s="313">
        <f>ПП!T59</f>
        <v>0</v>
      </c>
      <c r="AK71" s="294">
        <f>SUMIFS('Отчет РПЗ(ПЗ)_ПЗИП'!$AD:$AD,'Отчет РПЗ(ПЗ)_ПЗИП'!$D:$D,Справочно!$E36,'Отчет РПЗ(ПЗ)_ПЗИП'!$K:$K,ПП!$S$14)</f>
        <v>0</v>
      </c>
      <c r="AL71" s="389">
        <f t="shared" si="39"/>
        <v>0</v>
      </c>
      <c r="AM71" s="398" t="e">
        <f t="shared" si="40"/>
        <v>#DIV/0!</v>
      </c>
      <c r="AN71" s="309">
        <f t="shared" si="41"/>
        <v>0</v>
      </c>
      <c r="AO71" s="395">
        <f t="shared" si="42"/>
        <v>0</v>
      </c>
      <c r="AP71" s="395">
        <f t="shared" si="43"/>
        <v>0</v>
      </c>
      <c r="AQ71" s="396" t="e">
        <f t="shared" si="44"/>
        <v>#DIV/0!</v>
      </c>
      <c r="AR71" s="198">
        <f>ПП!X59</f>
        <v>0</v>
      </c>
      <c r="AS71" s="278">
        <f>SUMIFS('Отчет РПЗ(ПЗ)_ПЗИП'!$AD:$AD,'Отчет РПЗ(ПЗ)_ПЗИП'!$D:$D,Справочно!$E36,'Отчет РПЗ(ПЗ)_ПЗИП'!$K:$K,ПП!$W$14)</f>
        <v>0</v>
      </c>
      <c r="AT71" s="280">
        <f t="shared" si="45"/>
        <v>0</v>
      </c>
      <c r="AU71" s="384" t="e">
        <f t="shared" si="46"/>
        <v>#DIV/0!</v>
      </c>
      <c r="AV71" s="313">
        <f>ПП!Z59</f>
        <v>0</v>
      </c>
      <c r="AW71" s="278">
        <f>SUMIFS('Отчет РПЗ(ПЗ)_ПЗИП'!$AD:$AD,'Отчет РПЗ(ПЗ)_ПЗИП'!$D:$D,Справочно!$E36,'Отчет РПЗ(ПЗ)_ПЗИП'!$K:$K,ПП!$Y$14)</f>
        <v>0</v>
      </c>
      <c r="AX71" s="280">
        <f t="shared" si="47"/>
        <v>0</v>
      </c>
      <c r="AY71" s="384" t="e">
        <f t="shared" si="48"/>
        <v>#DIV/0!</v>
      </c>
      <c r="AZ71" s="313">
        <f>ПП!AB59</f>
        <v>0</v>
      </c>
      <c r="BA71" s="278">
        <f>SUMIFS('Отчет РПЗ(ПЗ)_ПЗИП'!$AD:$AD,'Отчет РПЗ(ПЗ)_ПЗИП'!$D:$D,Справочно!$E36,'Отчет РПЗ(ПЗ)_ПЗИП'!$K:$K,ПП!$AA$14)</f>
        <v>0</v>
      </c>
      <c r="BB71" s="280">
        <f t="shared" si="49"/>
        <v>0</v>
      </c>
      <c r="BC71" s="377" t="e">
        <f t="shared" si="50"/>
        <v>#DIV/0!</v>
      </c>
      <c r="BD71" s="309">
        <f t="shared" si="51"/>
        <v>0</v>
      </c>
      <c r="BE71" s="374">
        <f t="shared" si="52"/>
        <v>0</v>
      </c>
      <c r="BF71" s="374">
        <f t="shared" si="53"/>
        <v>0</v>
      </c>
      <c r="BG71" s="375" t="e">
        <f t="shared" si="54"/>
        <v>#DIV/0!</v>
      </c>
      <c r="BH71" s="198">
        <f>ПП!AF59</f>
        <v>0</v>
      </c>
      <c r="BI71" s="300">
        <f>SUMIFS('Отчет РПЗ(ПЗ)_ПЗИП'!$AD:$AD,'Отчет РПЗ(ПЗ)_ПЗИП'!$D:$D,Справочно!$E36,'Отчет РПЗ(ПЗ)_ПЗИП'!$K:$K,ПП!$AE$14)</f>
        <v>0</v>
      </c>
      <c r="BJ71" s="360">
        <f t="shared" si="55"/>
        <v>0</v>
      </c>
      <c r="BK71" s="372" t="e">
        <f t="shared" si="56"/>
        <v>#DIV/0!</v>
      </c>
      <c r="BL71" s="313">
        <f>ПП!AH59</f>
        <v>0</v>
      </c>
      <c r="BM71" s="300">
        <f>SUMIFS('Отчет РПЗ(ПЗ)_ПЗИП'!$AD:$AD,'Отчет РПЗ(ПЗ)_ПЗИП'!$D:$D,Справочно!$E36,'Отчет РПЗ(ПЗ)_ПЗИП'!$K:$K,ПП!$AG$14)</f>
        <v>0</v>
      </c>
      <c r="BN71" s="360">
        <f t="shared" si="57"/>
        <v>0</v>
      </c>
      <c r="BO71" s="372" t="e">
        <f t="shared" si="58"/>
        <v>#DIV/0!</v>
      </c>
      <c r="BP71" s="313">
        <f>ПП!AJ59</f>
        <v>0</v>
      </c>
      <c r="BQ71" s="300">
        <f>SUMIFS('Отчет РПЗ(ПЗ)_ПЗИП'!$AD:$AD,'Отчет РПЗ(ПЗ)_ПЗИП'!$D:$D,Справочно!$E36,'Отчет РПЗ(ПЗ)_ПЗИП'!$K:$K,ПП!$AI$14)</f>
        <v>0</v>
      </c>
      <c r="BR71" s="360">
        <f t="shared" si="59"/>
        <v>0</v>
      </c>
      <c r="BS71" s="370" t="e">
        <f t="shared" si="60"/>
        <v>#DIV/0!</v>
      </c>
      <c r="BT71" s="309">
        <f t="shared" si="61"/>
        <v>0</v>
      </c>
      <c r="BU71" s="367">
        <f t="shared" si="62"/>
        <v>0</v>
      </c>
      <c r="BV71" s="367">
        <f t="shared" si="63"/>
        <v>0</v>
      </c>
      <c r="BW71" s="368" t="e">
        <f t="shared" si="64"/>
        <v>#DIV/0!</v>
      </c>
    </row>
    <row r="72" spans="2:75" ht="12.75" customHeight="1" thickBot="1" x14ac:dyDescent="0.35">
      <c r="B72" s="76" t="str">
        <f>Справочно!E37</f>
        <v>ОАО "НПО "Высокоточные комплексы"</v>
      </c>
      <c r="C72" s="158">
        <f>ПП!B60</f>
        <v>0</v>
      </c>
      <c r="D72" s="157">
        <f>ПП!C60</f>
        <v>0</v>
      </c>
      <c r="E72" s="208">
        <f>ПП!D60</f>
        <v>0</v>
      </c>
      <c r="F72" s="206">
        <f>SUMIF('Отчет РПЗ(ПЗ)_ПЗИП'!$D:$D,Справочно!$E37,'Отчет РПЗ(ПЗ)_ПЗИП'!$AD:$AD)</f>
        <v>0</v>
      </c>
      <c r="G72" s="207">
        <f t="shared" si="23"/>
        <v>0</v>
      </c>
      <c r="H72" s="165" t="e">
        <f t="shared" si="24"/>
        <v>#DIV/0!</v>
      </c>
      <c r="L72" s="339">
        <f>ПП!H60</f>
        <v>0</v>
      </c>
      <c r="M72" s="287">
        <f>SUMIFS('Отчет РПЗ(ПЗ)_ПЗИП'!$AD:$AD,'Отчет РПЗ(ПЗ)_ПЗИП'!$D:$D,Справочно!$E37,'Отчет РПЗ(ПЗ)_ПЗИП'!$K:$K,ПП!$G$14)</f>
        <v>0</v>
      </c>
      <c r="N72" s="287">
        <f t="shared" si="25"/>
        <v>0</v>
      </c>
      <c r="O72" s="340" t="e">
        <f t="shared" si="26"/>
        <v>#DIV/0!</v>
      </c>
      <c r="P72" s="332">
        <f>ПП!J60</f>
        <v>0</v>
      </c>
      <c r="Q72" s="287">
        <f>SUMIFS('Отчет РПЗ(ПЗ)_ПЗИП'!$AD:$AD,'Отчет РПЗ(ПЗ)_ПЗИП'!$D:$D,Справочно!$E37,'Отчет РПЗ(ПЗ)_ПЗИП'!$K:$K,ПП!$I$14)</f>
        <v>0</v>
      </c>
      <c r="R72" s="287">
        <f t="shared" si="27"/>
        <v>0</v>
      </c>
      <c r="S72" s="340" t="e">
        <f t="shared" si="28"/>
        <v>#DIV/0!</v>
      </c>
      <c r="T72" s="332">
        <f>ПП!L60</f>
        <v>0</v>
      </c>
      <c r="U72" s="287">
        <f>SUMIFS('Отчет РПЗ(ПЗ)_ПЗИП'!$AD:$AD,'Отчет РПЗ(ПЗ)_ПЗИП'!$D:$D,Справочно!$E37,'Отчет РПЗ(ПЗ)_ПЗИП'!$K:$K,ПП!$K$14)</f>
        <v>0</v>
      </c>
      <c r="V72" s="287">
        <f t="shared" si="29"/>
        <v>0</v>
      </c>
      <c r="W72" s="341" t="e">
        <f t="shared" si="30"/>
        <v>#DIV/0!</v>
      </c>
      <c r="X72" s="309">
        <f t="shared" si="31"/>
        <v>0</v>
      </c>
      <c r="Y72" s="350">
        <f t="shared" si="32"/>
        <v>0</v>
      </c>
      <c r="Z72" s="350">
        <f t="shared" si="33"/>
        <v>0</v>
      </c>
      <c r="AA72" s="355" t="e">
        <f t="shared" si="34"/>
        <v>#DIV/0!</v>
      </c>
      <c r="AB72" s="198">
        <f>ПП!P60</f>
        <v>0</v>
      </c>
      <c r="AC72" s="294">
        <f>SUMIFS('Отчет РПЗ(ПЗ)_ПЗИП'!$AD:$AD,'Отчет РПЗ(ПЗ)_ПЗИП'!$D:$D,Справочно!$E37,'Отчет РПЗ(ПЗ)_ПЗИП'!$K:$K,ПП!$O$14)</f>
        <v>0</v>
      </c>
      <c r="AD72" s="389">
        <f t="shared" si="35"/>
        <v>0</v>
      </c>
      <c r="AE72" s="400" t="e">
        <f t="shared" si="36"/>
        <v>#DIV/0!</v>
      </c>
      <c r="AF72" s="313">
        <f>ПП!R60</f>
        <v>0</v>
      </c>
      <c r="AG72" s="294">
        <f>SUMIFS('Отчет РПЗ(ПЗ)_ПЗИП'!$AD:$AD,'Отчет РПЗ(ПЗ)_ПЗИП'!$D:$D,Справочно!$E37,'Отчет РПЗ(ПЗ)_ПЗИП'!$K:$K,ПП!$Q$14)</f>
        <v>0</v>
      </c>
      <c r="AH72" s="389">
        <f t="shared" si="37"/>
        <v>0</v>
      </c>
      <c r="AI72" s="400" t="e">
        <f t="shared" si="38"/>
        <v>#DIV/0!</v>
      </c>
      <c r="AJ72" s="313">
        <f>ПП!T60</f>
        <v>0</v>
      </c>
      <c r="AK72" s="294">
        <f>SUMIFS('Отчет РПЗ(ПЗ)_ПЗИП'!$AD:$AD,'Отчет РПЗ(ПЗ)_ПЗИП'!$D:$D,Справочно!$E37,'Отчет РПЗ(ПЗ)_ПЗИП'!$K:$K,ПП!$S$14)</f>
        <v>0</v>
      </c>
      <c r="AL72" s="389">
        <f t="shared" si="39"/>
        <v>0</v>
      </c>
      <c r="AM72" s="398" t="e">
        <f t="shared" si="40"/>
        <v>#DIV/0!</v>
      </c>
      <c r="AN72" s="309">
        <f t="shared" si="41"/>
        <v>0</v>
      </c>
      <c r="AO72" s="395">
        <f t="shared" si="42"/>
        <v>0</v>
      </c>
      <c r="AP72" s="395">
        <f t="shared" si="43"/>
        <v>0</v>
      </c>
      <c r="AQ72" s="396" t="e">
        <f t="shared" si="44"/>
        <v>#DIV/0!</v>
      </c>
      <c r="AR72" s="198">
        <f>ПП!X60</f>
        <v>0</v>
      </c>
      <c r="AS72" s="278">
        <f>SUMIFS('Отчет РПЗ(ПЗ)_ПЗИП'!$AD:$AD,'Отчет РПЗ(ПЗ)_ПЗИП'!$D:$D,Справочно!$E37,'Отчет РПЗ(ПЗ)_ПЗИП'!$K:$K,ПП!$W$14)</f>
        <v>0</v>
      </c>
      <c r="AT72" s="280">
        <f t="shared" si="45"/>
        <v>0</v>
      </c>
      <c r="AU72" s="384" t="e">
        <f t="shared" si="46"/>
        <v>#DIV/0!</v>
      </c>
      <c r="AV72" s="313">
        <f>ПП!Z60</f>
        <v>0</v>
      </c>
      <c r="AW72" s="278">
        <f>SUMIFS('Отчет РПЗ(ПЗ)_ПЗИП'!$AD:$AD,'Отчет РПЗ(ПЗ)_ПЗИП'!$D:$D,Справочно!$E37,'Отчет РПЗ(ПЗ)_ПЗИП'!$K:$K,ПП!$Y$14)</f>
        <v>0</v>
      </c>
      <c r="AX72" s="280">
        <f t="shared" si="47"/>
        <v>0</v>
      </c>
      <c r="AY72" s="384" t="e">
        <f t="shared" si="48"/>
        <v>#DIV/0!</v>
      </c>
      <c r="AZ72" s="313">
        <f>ПП!AB60</f>
        <v>0</v>
      </c>
      <c r="BA72" s="278">
        <f>SUMIFS('Отчет РПЗ(ПЗ)_ПЗИП'!$AD:$AD,'Отчет РПЗ(ПЗ)_ПЗИП'!$D:$D,Справочно!$E37,'Отчет РПЗ(ПЗ)_ПЗИП'!$K:$K,ПП!$AA$14)</f>
        <v>0</v>
      </c>
      <c r="BB72" s="280">
        <f t="shared" si="49"/>
        <v>0</v>
      </c>
      <c r="BC72" s="377" t="e">
        <f t="shared" si="50"/>
        <v>#DIV/0!</v>
      </c>
      <c r="BD72" s="309">
        <f t="shared" si="51"/>
        <v>0</v>
      </c>
      <c r="BE72" s="374">
        <f t="shared" si="52"/>
        <v>0</v>
      </c>
      <c r="BF72" s="374">
        <f t="shared" si="53"/>
        <v>0</v>
      </c>
      <c r="BG72" s="375" t="e">
        <f t="shared" si="54"/>
        <v>#DIV/0!</v>
      </c>
      <c r="BH72" s="198">
        <f>ПП!AF60</f>
        <v>0</v>
      </c>
      <c r="BI72" s="300">
        <f>SUMIFS('Отчет РПЗ(ПЗ)_ПЗИП'!$AD:$AD,'Отчет РПЗ(ПЗ)_ПЗИП'!$D:$D,Справочно!$E37,'Отчет РПЗ(ПЗ)_ПЗИП'!$K:$K,ПП!$AE$14)</f>
        <v>0</v>
      </c>
      <c r="BJ72" s="360">
        <f t="shared" si="55"/>
        <v>0</v>
      </c>
      <c r="BK72" s="372" t="e">
        <f t="shared" si="56"/>
        <v>#DIV/0!</v>
      </c>
      <c r="BL72" s="313">
        <f>ПП!AH60</f>
        <v>0</v>
      </c>
      <c r="BM72" s="300">
        <f>SUMIFS('Отчет РПЗ(ПЗ)_ПЗИП'!$AD:$AD,'Отчет РПЗ(ПЗ)_ПЗИП'!$D:$D,Справочно!$E37,'Отчет РПЗ(ПЗ)_ПЗИП'!$K:$K,ПП!$AG$14)</f>
        <v>0</v>
      </c>
      <c r="BN72" s="360">
        <f t="shared" si="57"/>
        <v>0</v>
      </c>
      <c r="BO72" s="372" t="e">
        <f t="shared" si="58"/>
        <v>#DIV/0!</v>
      </c>
      <c r="BP72" s="313">
        <f>ПП!AJ60</f>
        <v>0</v>
      </c>
      <c r="BQ72" s="300">
        <f>SUMIFS('Отчет РПЗ(ПЗ)_ПЗИП'!$AD:$AD,'Отчет РПЗ(ПЗ)_ПЗИП'!$D:$D,Справочно!$E37,'Отчет РПЗ(ПЗ)_ПЗИП'!$K:$K,ПП!$AI$14)</f>
        <v>0</v>
      </c>
      <c r="BR72" s="360">
        <f t="shared" si="59"/>
        <v>0</v>
      </c>
      <c r="BS72" s="370" t="e">
        <f t="shared" si="60"/>
        <v>#DIV/0!</v>
      </c>
      <c r="BT72" s="309">
        <f t="shared" si="61"/>
        <v>0</v>
      </c>
      <c r="BU72" s="367">
        <f t="shared" si="62"/>
        <v>0</v>
      </c>
      <c r="BV72" s="367">
        <f t="shared" si="63"/>
        <v>0</v>
      </c>
      <c r="BW72" s="368" t="e">
        <f t="shared" si="64"/>
        <v>#DIV/0!</v>
      </c>
    </row>
    <row r="73" spans="2:75" ht="14.4" thickBot="1" x14ac:dyDescent="0.35">
      <c r="B73" s="76" t="str">
        <f>Справочно!E38</f>
        <v>ОАО "ОПК"</v>
      </c>
      <c r="C73" s="158">
        <f>ПП!B61</f>
        <v>0</v>
      </c>
      <c r="D73" s="157">
        <f>ПП!C61</f>
        <v>0</v>
      </c>
      <c r="E73" s="208">
        <f>ПП!D61</f>
        <v>0</v>
      </c>
      <c r="F73" s="206">
        <f>SUMIF('Отчет РПЗ(ПЗ)_ПЗИП'!$D:$D,Справочно!$E38,'Отчет РПЗ(ПЗ)_ПЗИП'!$AD:$AD)</f>
        <v>0</v>
      </c>
      <c r="G73" s="207">
        <f t="shared" si="23"/>
        <v>0</v>
      </c>
      <c r="H73" s="165" t="e">
        <f t="shared" si="24"/>
        <v>#DIV/0!</v>
      </c>
      <c r="L73" s="339">
        <f>ПП!H61</f>
        <v>0</v>
      </c>
      <c r="M73" s="287">
        <f>SUMIFS('Отчет РПЗ(ПЗ)_ПЗИП'!$AD:$AD,'Отчет РПЗ(ПЗ)_ПЗИП'!$D:$D,Справочно!$E38,'Отчет РПЗ(ПЗ)_ПЗИП'!$K:$K,ПП!$G$14)</f>
        <v>0</v>
      </c>
      <c r="N73" s="287">
        <f t="shared" si="25"/>
        <v>0</v>
      </c>
      <c r="O73" s="340" t="e">
        <f t="shared" si="26"/>
        <v>#DIV/0!</v>
      </c>
      <c r="P73" s="332">
        <f>ПП!J61</f>
        <v>0</v>
      </c>
      <c r="Q73" s="287">
        <f>SUMIFS('Отчет РПЗ(ПЗ)_ПЗИП'!$AD:$AD,'Отчет РПЗ(ПЗ)_ПЗИП'!$D:$D,Справочно!$E38,'Отчет РПЗ(ПЗ)_ПЗИП'!$K:$K,ПП!$I$14)</f>
        <v>0</v>
      </c>
      <c r="R73" s="287">
        <f t="shared" si="27"/>
        <v>0</v>
      </c>
      <c r="S73" s="340" t="e">
        <f t="shared" si="28"/>
        <v>#DIV/0!</v>
      </c>
      <c r="T73" s="332">
        <f>ПП!L61</f>
        <v>0</v>
      </c>
      <c r="U73" s="287">
        <f>SUMIFS('Отчет РПЗ(ПЗ)_ПЗИП'!$AD:$AD,'Отчет РПЗ(ПЗ)_ПЗИП'!$D:$D,Справочно!$E38,'Отчет РПЗ(ПЗ)_ПЗИП'!$K:$K,ПП!$K$14)</f>
        <v>0</v>
      </c>
      <c r="V73" s="287">
        <f t="shared" si="29"/>
        <v>0</v>
      </c>
      <c r="W73" s="341" t="e">
        <f t="shared" si="30"/>
        <v>#DIV/0!</v>
      </c>
      <c r="X73" s="309">
        <f t="shared" si="31"/>
        <v>0</v>
      </c>
      <c r="Y73" s="350">
        <f t="shared" si="32"/>
        <v>0</v>
      </c>
      <c r="Z73" s="350">
        <f t="shared" si="33"/>
        <v>0</v>
      </c>
      <c r="AA73" s="355" t="e">
        <f t="shared" si="34"/>
        <v>#DIV/0!</v>
      </c>
      <c r="AB73" s="198">
        <f>ПП!P61</f>
        <v>0</v>
      </c>
      <c r="AC73" s="294">
        <f>SUMIFS('Отчет РПЗ(ПЗ)_ПЗИП'!$AD:$AD,'Отчет РПЗ(ПЗ)_ПЗИП'!$D:$D,Справочно!$E38,'Отчет РПЗ(ПЗ)_ПЗИП'!$K:$K,ПП!$O$14)</f>
        <v>0</v>
      </c>
      <c r="AD73" s="389">
        <f t="shared" si="35"/>
        <v>0</v>
      </c>
      <c r="AE73" s="400" t="e">
        <f t="shared" si="36"/>
        <v>#DIV/0!</v>
      </c>
      <c r="AF73" s="313">
        <f>ПП!R61</f>
        <v>0</v>
      </c>
      <c r="AG73" s="294">
        <f>SUMIFS('Отчет РПЗ(ПЗ)_ПЗИП'!$AD:$AD,'Отчет РПЗ(ПЗ)_ПЗИП'!$D:$D,Справочно!$E38,'Отчет РПЗ(ПЗ)_ПЗИП'!$K:$K,ПП!$Q$14)</f>
        <v>0</v>
      </c>
      <c r="AH73" s="389">
        <f t="shared" si="37"/>
        <v>0</v>
      </c>
      <c r="AI73" s="400" t="e">
        <f t="shared" si="38"/>
        <v>#DIV/0!</v>
      </c>
      <c r="AJ73" s="313">
        <f>ПП!T61</f>
        <v>0</v>
      </c>
      <c r="AK73" s="294">
        <f>SUMIFS('Отчет РПЗ(ПЗ)_ПЗИП'!$AD:$AD,'Отчет РПЗ(ПЗ)_ПЗИП'!$D:$D,Справочно!$E38,'Отчет РПЗ(ПЗ)_ПЗИП'!$K:$K,ПП!$S$14)</f>
        <v>0</v>
      </c>
      <c r="AL73" s="389">
        <f t="shared" si="39"/>
        <v>0</v>
      </c>
      <c r="AM73" s="398" t="e">
        <f t="shared" si="40"/>
        <v>#DIV/0!</v>
      </c>
      <c r="AN73" s="309">
        <f t="shared" si="41"/>
        <v>0</v>
      </c>
      <c r="AO73" s="395">
        <f t="shared" si="42"/>
        <v>0</v>
      </c>
      <c r="AP73" s="395">
        <f t="shared" si="43"/>
        <v>0</v>
      </c>
      <c r="AQ73" s="396" t="e">
        <f t="shared" si="44"/>
        <v>#DIV/0!</v>
      </c>
      <c r="AR73" s="198">
        <f>ПП!X61</f>
        <v>0</v>
      </c>
      <c r="AS73" s="278">
        <f>SUMIFS('Отчет РПЗ(ПЗ)_ПЗИП'!$AD:$AD,'Отчет РПЗ(ПЗ)_ПЗИП'!$D:$D,Справочно!$E38,'Отчет РПЗ(ПЗ)_ПЗИП'!$K:$K,ПП!$W$14)</f>
        <v>0</v>
      </c>
      <c r="AT73" s="280">
        <f t="shared" si="45"/>
        <v>0</v>
      </c>
      <c r="AU73" s="384" t="e">
        <f t="shared" si="46"/>
        <v>#DIV/0!</v>
      </c>
      <c r="AV73" s="313">
        <f>ПП!Z61</f>
        <v>0</v>
      </c>
      <c r="AW73" s="278">
        <f>SUMIFS('Отчет РПЗ(ПЗ)_ПЗИП'!$AD:$AD,'Отчет РПЗ(ПЗ)_ПЗИП'!$D:$D,Справочно!$E38,'Отчет РПЗ(ПЗ)_ПЗИП'!$K:$K,ПП!$Y$14)</f>
        <v>0</v>
      </c>
      <c r="AX73" s="280">
        <f t="shared" si="47"/>
        <v>0</v>
      </c>
      <c r="AY73" s="384" t="e">
        <f t="shared" si="48"/>
        <v>#DIV/0!</v>
      </c>
      <c r="AZ73" s="313">
        <f>ПП!AB61</f>
        <v>0</v>
      </c>
      <c r="BA73" s="278">
        <f>SUMIFS('Отчет РПЗ(ПЗ)_ПЗИП'!$AD:$AD,'Отчет РПЗ(ПЗ)_ПЗИП'!$D:$D,Справочно!$E38,'Отчет РПЗ(ПЗ)_ПЗИП'!$K:$K,ПП!$AA$14)</f>
        <v>0</v>
      </c>
      <c r="BB73" s="280">
        <f t="shared" si="49"/>
        <v>0</v>
      </c>
      <c r="BC73" s="377" t="e">
        <f t="shared" si="50"/>
        <v>#DIV/0!</v>
      </c>
      <c r="BD73" s="309">
        <f t="shared" si="51"/>
        <v>0</v>
      </c>
      <c r="BE73" s="374">
        <f t="shared" si="52"/>
        <v>0</v>
      </c>
      <c r="BF73" s="374">
        <f t="shared" si="53"/>
        <v>0</v>
      </c>
      <c r="BG73" s="375" t="e">
        <f t="shared" si="54"/>
        <v>#DIV/0!</v>
      </c>
      <c r="BH73" s="198">
        <f>ПП!AF61</f>
        <v>0</v>
      </c>
      <c r="BI73" s="300">
        <f>SUMIFS('Отчет РПЗ(ПЗ)_ПЗИП'!$AD:$AD,'Отчет РПЗ(ПЗ)_ПЗИП'!$D:$D,Справочно!$E38,'Отчет РПЗ(ПЗ)_ПЗИП'!$K:$K,ПП!$AE$14)</f>
        <v>0</v>
      </c>
      <c r="BJ73" s="360">
        <f t="shared" si="55"/>
        <v>0</v>
      </c>
      <c r="BK73" s="372" t="e">
        <f t="shared" si="56"/>
        <v>#DIV/0!</v>
      </c>
      <c r="BL73" s="313">
        <f>ПП!AH61</f>
        <v>0</v>
      </c>
      <c r="BM73" s="300">
        <f>SUMIFS('Отчет РПЗ(ПЗ)_ПЗИП'!$AD:$AD,'Отчет РПЗ(ПЗ)_ПЗИП'!$D:$D,Справочно!$E38,'Отчет РПЗ(ПЗ)_ПЗИП'!$K:$K,ПП!$AG$14)</f>
        <v>0</v>
      </c>
      <c r="BN73" s="360">
        <f t="shared" si="57"/>
        <v>0</v>
      </c>
      <c r="BO73" s="372" t="e">
        <f t="shared" si="58"/>
        <v>#DIV/0!</v>
      </c>
      <c r="BP73" s="313">
        <f>ПП!AJ61</f>
        <v>0</v>
      </c>
      <c r="BQ73" s="300">
        <f>SUMIFS('Отчет РПЗ(ПЗ)_ПЗИП'!$AD:$AD,'Отчет РПЗ(ПЗ)_ПЗИП'!$D:$D,Справочно!$E38,'Отчет РПЗ(ПЗ)_ПЗИП'!$K:$K,ПП!$AI$14)</f>
        <v>0</v>
      </c>
      <c r="BR73" s="360">
        <f t="shared" si="59"/>
        <v>0</v>
      </c>
      <c r="BS73" s="370" t="e">
        <f t="shared" si="60"/>
        <v>#DIV/0!</v>
      </c>
      <c r="BT73" s="309">
        <f t="shared" si="61"/>
        <v>0</v>
      </c>
      <c r="BU73" s="367">
        <f t="shared" si="62"/>
        <v>0</v>
      </c>
      <c r="BV73" s="367">
        <f t="shared" si="63"/>
        <v>0</v>
      </c>
      <c r="BW73" s="368" t="e">
        <f t="shared" si="64"/>
        <v>#DIV/0!</v>
      </c>
    </row>
    <row r="74" spans="2:75" ht="14.4" thickBot="1" x14ac:dyDescent="0.35">
      <c r="B74" s="76" t="str">
        <f>Справочно!E39</f>
        <v>ОАО "Оборонпром"</v>
      </c>
      <c r="C74" s="158">
        <f>ПП!B62</f>
        <v>0</v>
      </c>
      <c r="D74" s="157">
        <f>ПП!C62</f>
        <v>0</v>
      </c>
      <c r="E74" s="208">
        <f>ПП!D62</f>
        <v>0</v>
      </c>
      <c r="F74" s="206">
        <f>SUMIF('Отчет РПЗ(ПЗ)_ПЗИП'!$D:$D,Справочно!$E39,'Отчет РПЗ(ПЗ)_ПЗИП'!$AD:$AD)</f>
        <v>0</v>
      </c>
      <c r="G74" s="207">
        <f t="shared" si="23"/>
        <v>0</v>
      </c>
      <c r="H74" s="165" t="e">
        <f t="shared" si="24"/>
        <v>#DIV/0!</v>
      </c>
      <c r="L74" s="339">
        <f>ПП!H62</f>
        <v>0</v>
      </c>
      <c r="M74" s="287">
        <f>SUMIFS('Отчет РПЗ(ПЗ)_ПЗИП'!$AD:$AD,'Отчет РПЗ(ПЗ)_ПЗИП'!$D:$D,Справочно!$E39,'Отчет РПЗ(ПЗ)_ПЗИП'!$K:$K,ПП!$G$14)</f>
        <v>0</v>
      </c>
      <c r="N74" s="287">
        <f t="shared" si="25"/>
        <v>0</v>
      </c>
      <c r="O74" s="340" t="e">
        <f t="shared" si="26"/>
        <v>#DIV/0!</v>
      </c>
      <c r="P74" s="332">
        <f>ПП!J62</f>
        <v>0</v>
      </c>
      <c r="Q74" s="287">
        <f>SUMIFS('Отчет РПЗ(ПЗ)_ПЗИП'!$AD:$AD,'Отчет РПЗ(ПЗ)_ПЗИП'!$D:$D,Справочно!$E39,'Отчет РПЗ(ПЗ)_ПЗИП'!$K:$K,ПП!$I$14)</f>
        <v>0</v>
      </c>
      <c r="R74" s="287">
        <f t="shared" si="27"/>
        <v>0</v>
      </c>
      <c r="S74" s="340" t="e">
        <f t="shared" si="28"/>
        <v>#DIV/0!</v>
      </c>
      <c r="T74" s="332">
        <f>ПП!L62</f>
        <v>0</v>
      </c>
      <c r="U74" s="287">
        <f>SUMIFS('Отчет РПЗ(ПЗ)_ПЗИП'!$AD:$AD,'Отчет РПЗ(ПЗ)_ПЗИП'!$D:$D,Справочно!$E39,'Отчет РПЗ(ПЗ)_ПЗИП'!$K:$K,ПП!$K$14)</f>
        <v>0</v>
      </c>
      <c r="V74" s="287">
        <f t="shared" si="29"/>
        <v>0</v>
      </c>
      <c r="W74" s="341" t="e">
        <f t="shared" si="30"/>
        <v>#DIV/0!</v>
      </c>
      <c r="X74" s="309">
        <f t="shared" si="31"/>
        <v>0</v>
      </c>
      <c r="Y74" s="350">
        <f t="shared" si="32"/>
        <v>0</v>
      </c>
      <c r="Z74" s="350">
        <f t="shared" si="33"/>
        <v>0</v>
      </c>
      <c r="AA74" s="355" t="e">
        <f t="shared" si="34"/>
        <v>#DIV/0!</v>
      </c>
      <c r="AB74" s="198">
        <f>ПП!P62</f>
        <v>0</v>
      </c>
      <c r="AC74" s="294">
        <f>SUMIFS('Отчет РПЗ(ПЗ)_ПЗИП'!$AD:$AD,'Отчет РПЗ(ПЗ)_ПЗИП'!$D:$D,Справочно!$E39,'Отчет РПЗ(ПЗ)_ПЗИП'!$K:$K,ПП!$O$14)</f>
        <v>0</v>
      </c>
      <c r="AD74" s="389">
        <f t="shared" si="35"/>
        <v>0</v>
      </c>
      <c r="AE74" s="400" t="e">
        <f t="shared" si="36"/>
        <v>#DIV/0!</v>
      </c>
      <c r="AF74" s="313">
        <f>ПП!R62</f>
        <v>0</v>
      </c>
      <c r="AG74" s="294">
        <f>SUMIFS('Отчет РПЗ(ПЗ)_ПЗИП'!$AD:$AD,'Отчет РПЗ(ПЗ)_ПЗИП'!$D:$D,Справочно!$E39,'Отчет РПЗ(ПЗ)_ПЗИП'!$K:$K,ПП!$Q$14)</f>
        <v>0</v>
      </c>
      <c r="AH74" s="389">
        <f t="shared" si="37"/>
        <v>0</v>
      </c>
      <c r="AI74" s="400" t="e">
        <f t="shared" si="38"/>
        <v>#DIV/0!</v>
      </c>
      <c r="AJ74" s="313">
        <f>ПП!T62</f>
        <v>0</v>
      </c>
      <c r="AK74" s="294">
        <f>SUMIFS('Отчет РПЗ(ПЗ)_ПЗИП'!$AD:$AD,'Отчет РПЗ(ПЗ)_ПЗИП'!$D:$D,Справочно!$E39,'Отчет РПЗ(ПЗ)_ПЗИП'!$K:$K,ПП!$S$14)</f>
        <v>0</v>
      </c>
      <c r="AL74" s="389">
        <f t="shared" si="39"/>
        <v>0</v>
      </c>
      <c r="AM74" s="398" t="e">
        <f t="shared" si="40"/>
        <v>#DIV/0!</v>
      </c>
      <c r="AN74" s="309">
        <f t="shared" si="41"/>
        <v>0</v>
      </c>
      <c r="AO74" s="395">
        <f t="shared" si="42"/>
        <v>0</v>
      </c>
      <c r="AP74" s="395">
        <f t="shared" si="43"/>
        <v>0</v>
      </c>
      <c r="AQ74" s="396" t="e">
        <f t="shared" si="44"/>
        <v>#DIV/0!</v>
      </c>
      <c r="AR74" s="198">
        <f>ПП!X62</f>
        <v>0</v>
      </c>
      <c r="AS74" s="278">
        <f>SUMIFS('Отчет РПЗ(ПЗ)_ПЗИП'!$AD:$AD,'Отчет РПЗ(ПЗ)_ПЗИП'!$D:$D,Справочно!$E39,'Отчет РПЗ(ПЗ)_ПЗИП'!$K:$K,ПП!$W$14)</f>
        <v>0</v>
      </c>
      <c r="AT74" s="280">
        <f t="shared" si="45"/>
        <v>0</v>
      </c>
      <c r="AU74" s="384" t="e">
        <f t="shared" si="46"/>
        <v>#DIV/0!</v>
      </c>
      <c r="AV74" s="313">
        <f>ПП!Z62</f>
        <v>0</v>
      </c>
      <c r="AW74" s="278">
        <f>SUMIFS('Отчет РПЗ(ПЗ)_ПЗИП'!$AD:$AD,'Отчет РПЗ(ПЗ)_ПЗИП'!$D:$D,Справочно!$E39,'Отчет РПЗ(ПЗ)_ПЗИП'!$K:$K,ПП!$Y$14)</f>
        <v>0</v>
      </c>
      <c r="AX74" s="280">
        <f t="shared" si="47"/>
        <v>0</v>
      </c>
      <c r="AY74" s="384" t="e">
        <f t="shared" si="48"/>
        <v>#DIV/0!</v>
      </c>
      <c r="AZ74" s="313">
        <f>ПП!AB62</f>
        <v>0</v>
      </c>
      <c r="BA74" s="278">
        <f>SUMIFS('Отчет РПЗ(ПЗ)_ПЗИП'!$AD:$AD,'Отчет РПЗ(ПЗ)_ПЗИП'!$D:$D,Справочно!$E39,'Отчет РПЗ(ПЗ)_ПЗИП'!$K:$K,ПП!$AA$14)</f>
        <v>0</v>
      </c>
      <c r="BB74" s="280">
        <f t="shared" si="49"/>
        <v>0</v>
      </c>
      <c r="BC74" s="377" t="e">
        <f t="shared" si="50"/>
        <v>#DIV/0!</v>
      </c>
      <c r="BD74" s="309">
        <f t="shared" si="51"/>
        <v>0</v>
      </c>
      <c r="BE74" s="374">
        <f t="shared" si="52"/>
        <v>0</v>
      </c>
      <c r="BF74" s="374">
        <f t="shared" si="53"/>
        <v>0</v>
      </c>
      <c r="BG74" s="375" t="e">
        <f t="shared" si="54"/>
        <v>#DIV/0!</v>
      </c>
      <c r="BH74" s="198">
        <f>ПП!AF62</f>
        <v>0</v>
      </c>
      <c r="BI74" s="300">
        <f>SUMIFS('Отчет РПЗ(ПЗ)_ПЗИП'!$AD:$AD,'Отчет РПЗ(ПЗ)_ПЗИП'!$D:$D,Справочно!$E39,'Отчет РПЗ(ПЗ)_ПЗИП'!$K:$K,ПП!$AE$14)</f>
        <v>0</v>
      </c>
      <c r="BJ74" s="360">
        <f t="shared" si="55"/>
        <v>0</v>
      </c>
      <c r="BK74" s="372" t="e">
        <f t="shared" si="56"/>
        <v>#DIV/0!</v>
      </c>
      <c r="BL74" s="313">
        <f>ПП!AH62</f>
        <v>0</v>
      </c>
      <c r="BM74" s="300">
        <f>SUMIFS('Отчет РПЗ(ПЗ)_ПЗИП'!$AD:$AD,'Отчет РПЗ(ПЗ)_ПЗИП'!$D:$D,Справочно!$E39,'Отчет РПЗ(ПЗ)_ПЗИП'!$K:$K,ПП!$AG$14)</f>
        <v>0</v>
      </c>
      <c r="BN74" s="360">
        <f t="shared" si="57"/>
        <v>0</v>
      </c>
      <c r="BO74" s="372" t="e">
        <f t="shared" si="58"/>
        <v>#DIV/0!</v>
      </c>
      <c r="BP74" s="313">
        <f>ПП!AJ62</f>
        <v>0</v>
      </c>
      <c r="BQ74" s="300">
        <f>SUMIFS('Отчет РПЗ(ПЗ)_ПЗИП'!$AD:$AD,'Отчет РПЗ(ПЗ)_ПЗИП'!$D:$D,Справочно!$E39,'Отчет РПЗ(ПЗ)_ПЗИП'!$K:$K,ПП!$AI$14)</f>
        <v>0</v>
      </c>
      <c r="BR74" s="360">
        <f t="shared" si="59"/>
        <v>0</v>
      </c>
      <c r="BS74" s="370" t="e">
        <f t="shared" si="60"/>
        <v>#DIV/0!</v>
      </c>
      <c r="BT74" s="309">
        <f t="shared" si="61"/>
        <v>0</v>
      </c>
      <c r="BU74" s="367">
        <f t="shared" si="62"/>
        <v>0</v>
      </c>
      <c r="BV74" s="367">
        <f t="shared" si="63"/>
        <v>0</v>
      </c>
      <c r="BW74" s="368" t="e">
        <f t="shared" si="64"/>
        <v>#DIV/0!</v>
      </c>
    </row>
    <row r="75" spans="2:75" ht="14.4" thickBot="1" x14ac:dyDescent="0.35">
      <c r="B75" s="76" t="str">
        <f>Справочно!E40</f>
        <v>ОАО "Росэлектроника"</v>
      </c>
      <c r="C75" s="158">
        <f>ПП!B63</f>
        <v>0</v>
      </c>
      <c r="D75" s="157">
        <f>ПП!C63</f>
        <v>0</v>
      </c>
      <c r="E75" s="208">
        <f>ПП!D63</f>
        <v>0</v>
      </c>
      <c r="F75" s="206">
        <f>SUMIF('Отчет РПЗ(ПЗ)_ПЗИП'!$D:$D,Справочно!$E40,'Отчет РПЗ(ПЗ)_ПЗИП'!$AD:$AD)</f>
        <v>0</v>
      </c>
      <c r="G75" s="207">
        <f t="shared" si="23"/>
        <v>0</v>
      </c>
      <c r="H75" s="165" t="e">
        <f t="shared" si="24"/>
        <v>#DIV/0!</v>
      </c>
      <c r="L75" s="339">
        <f>ПП!H63</f>
        <v>0</v>
      </c>
      <c r="M75" s="287">
        <f>SUMIFS('Отчет РПЗ(ПЗ)_ПЗИП'!$AD:$AD,'Отчет РПЗ(ПЗ)_ПЗИП'!$D:$D,Справочно!$E40,'Отчет РПЗ(ПЗ)_ПЗИП'!$K:$K,ПП!$G$14)</f>
        <v>0</v>
      </c>
      <c r="N75" s="287">
        <f t="shared" si="25"/>
        <v>0</v>
      </c>
      <c r="O75" s="340" t="e">
        <f t="shared" si="26"/>
        <v>#DIV/0!</v>
      </c>
      <c r="P75" s="332">
        <f>ПП!J63</f>
        <v>0</v>
      </c>
      <c r="Q75" s="287">
        <f>SUMIFS('Отчет РПЗ(ПЗ)_ПЗИП'!$AD:$AD,'Отчет РПЗ(ПЗ)_ПЗИП'!$D:$D,Справочно!$E40,'Отчет РПЗ(ПЗ)_ПЗИП'!$K:$K,ПП!$I$14)</f>
        <v>0</v>
      </c>
      <c r="R75" s="287">
        <f t="shared" si="27"/>
        <v>0</v>
      </c>
      <c r="S75" s="340" t="e">
        <f t="shared" si="28"/>
        <v>#DIV/0!</v>
      </c>
      <c r="T75" s="332">
        <f>ПП!L63</f>
        <v>0</v>
      </c>
      <c r="U75" s="287">
        <f>SUMIFS('Отчет РПЗ(ПЗ)_ПЗИП'!$AD:$AD,'Отчет РПЗ(ПЗ)_ПЗИП'!$D:$D,Справочно!$E40,'Отчет РПЗ(ПЗ)_ПЗИП'!$K:$K,ПП!$K$14)</f>
        <v>0</v>
      </c>
      <c r="V75" s="287">
        <f t="shared" si="29"/>
        <v>0</v>
      </c>
      <c r="W75" s="341" t="e">
        <f t="shared" si="30"/>
        <v>#DIV/0!</v>
      </c>
      <c r="X75" s="309">
        <f t="shared" si="31"/>
        <v>0</v>
      </c>
      <c r="Y75" s="350">
        <f t="shared" si="32"/>
        <v>0</v>
      </c>
      <c r="Z75" s="350">
        <f t="shared" si="33"/>
        <v>0</v>
      </c>
      <c r="AA75" s="355" t="e">
        <f t="shared" si="34"/>
        <v>#DIV/0!</v>
      </c>
      <c r="AB75" s="198">
        <f>ПП!P63</f>
        <v>0</v>
      </c>
      <c r="AC75" s="294">
        <f>SUMIFS('Отчет РПЗ(ПЗ)_ПЗИП'!$AD:$AD,'Отчет РПЗ(ПЗ)_ПЗИП'!$D:$D,Справочно!$E40,'Отчет РПЗ(ПЗ)_ПЗИП'!$K:$K,ПП!$O$14)</f>
        <v>0</v>
      </c>
      <c r="AD75" s="389">
        <f t="shared" si="35"/>
        <v>0</v>
      </c>
      <c r="AE75" s="400" t="e">
        <f t="shared" si="36"/>
        <v>#DIV/0!</v>
      </c>
      <c r="AF75" s="313">
        <f>ПП!R63</f>
        <v>0</v>
      </c>
      <c r="AG75" s="294">
        <f>SUMIFS('Отчет РПЗ(ПЗ)_ПЗИП'!$AD:$AD,'Отчет РПЗ(ПЗ)_ПЗИП'!$D:$D,Справочно!$E40,'Отчет РПЗ(ПЗ)_ПЗИП'!$K:$K,ПП!$Q$14)</f>
        <v>0</v>
      </c>
      <c r="AH75" s="389">
        <f t="shared" si="37"/>
        <v>0</v>
      </c>
      <c r="AI75" s="400" t="e">
        <f t="shared" si="38"/>
        <v>#DIV/0!</v>
      </c>
      <c r="AJ75" s="313">
        <f>ПП!T63</f>
        <v>0</v>
      </c>
      <c r="AK75" s="294">
        <f>SUMIFS('Отчет РПЗ(ПЗ)_ПЗИП'!$AD:$AD,'Отчет РПЗ(ПЗ)_ПЗИП'!$D:$D,Справочно!$E40,'Отчет РПЗ(ПЗ)_ПЗИП'!$K:$K,ПП!$S$14)</f>
        <v>0</v>
      </c>
      <c r="AL75" s="389">
        <f t="shared" si="39"/>
        <v>0</v>
      </c>
      <c r="AM75" s="398" t="e">
        <f t="shared" si="40"/>
        <v>#DIV/0!</v>
      </c>
      <c r="AN75" s="309">
        <f t="shared" si="41"/>
        <v>0</v>
      </c>
      <c r="AO75" s="395">
        <f t="shared" si="42"/>
        <v>0</v>
      </c>
      <c r="AP75" s="395">
        <f t="shared" si="43"/>
        <v>0</v>
      </c>
      <c r="AQ75" s="396" t="e">
        <f t="shared" si="44"/>
        <v>#DIV/0!</v>
      </c>
      <c r="AR75" s="198">
        <f>ПП!X63</f>
        <v>0</v>
      </c>
      <c r="AS75" s="278">
        <f>SUMIFS('Отчет РПЗ(ПЗ)_ПЗИП'!$AD:$AD,'Отчет РПЗ(ПЗ)_ПЗИП'!$D:$D,Справочно!$E40,'Отчет РПЗ(ПЗ)_ПЗИП'!$K:$K,ПП!$W$14)</f>
        <v>0</v>
      </c>
      <c r="AT75" s="280">
        <f t="shared" si="45"/>
        <v>0</v>
      </c>
      <c r="AU75" s="384" t="e">
        <f t="shared" si="46"/>
        <v>#DIV/0!</v>
      </c>
      <c r="AV75" s="313">
        <f>ПП!Z63</f>
        <v>0</v>
      </c>
      <c r="AW75" s="278">
        <f>SUMIFS('Отчет РПЗ(ПЗ)_ПЗИП'!$AD:$AD,'Отчет РПЗ(ПЗ)_ПЗИП'!$D:$D,Справочно!$E40,'Отчет РПЗ(ПЗ)_ПЗИП'!$K:$K,ПП!$Y$14)</f>
        <v>0</v>
      </c>
      <c r="AX75" s="280">
        <f t="shared" si="47"/>
        <v>0</v>
      </c>
      <c r="AY75" s="384" t="e">
        <f t="shared" si="48"/>
        <v>#DIV/0!</v>
      </c>
      <c r="AZ75" s="313">
        <f>ПП!AB63</f>
        <v>0</v>
      </c>
      <c r="BA75" s="278">
        <f>SUMIFS('Отчет РПЗ(ПЗ)_ПЗИП'!$AD:$AD,'Отчет РПЗ(ПЗ)_ПЗИП'!$D:$D,Справочно!$E40,'Отчет РПЗ(ПЗ)_ПЗИП'!$K:$K,ПП!$AA$14)</f>
        <v>0</v>
      </c>
      <c r="BB75" s="280">
        <f t="shared" si="49"/>
        <v>0</v>
      </c>
      <c r="BC75" s="377" t="e">
        <f t="shared" si="50"/>
        <v>#DIV/0!</v>
      </c>
      <c r="BD75" s="309">
        <f t="shared" si="51"/>
        <v>0</v>
      </c>
      <c r="BE75" s="374">
        <f t="shared" si="52"/>
        <v>0</v>
      </c>
      <c r="BF75" s="374">
        <f t="shared" si="53"/>
        <v>0</v>
      </c>
      <c r="BG75" s="375" t="e">
        <f t="shared" si="54"/>
        <v>#DIV/0!</v>
      </c>
      <c r="BH75" s="198">
        <f>ПП!AF63</f>
        <v>0</v>
      </c>
      <c r="BI75" s="300">
        <f>SUMIFS('Отчет РПЗ(ПЗ)_ПЗИП'!$AD:$AD,'Отчет РПЗ(ПЗ)_ПЗИП'!$D:$D,Справочно!$E40,'Отчет РПЗ(ПЗ)_ПЗИП'!$K:$K,ПП!$AE$14)</f>
        <v>0</v>
      </c>
      <c r="BJ75" s="360">
        <f t="shared" si="55"/>
        <v>0</v>
      </c>
      <c r="BK75" s="372" t="e">
        <f t="shared" si="56"/>
        <v>#DIV/0!</v>
      </c>
      <c r="BL75" s="313">
        <f>ПП!AH63</f>
        <v>0</v>
      </c>
      <c r="BM75" s="300">
        <f>SUMIFS('Отчет РПЗ(ПЗ)_ПЗИП'!$AD:$AD,'Отчет РПЗ(ПЗ)_ПЗИП'!$D:$D,Справочно!$E40,'Отчет РПЗ(ПЗ)_ПЗИП'!$K:$K,ПП!$AG$14)</f>
        <v>0</v>
      </c>
      <c r="BN75" s="360">
        <f t="shared" si="57"/>
        <v>0</v>
      </c>
      <c r="BO75" s="372" t="e">
        <f t="shared" si="58"/>
        <v>#DIV/0!</v>
      </c>
      <c r="BP75" s="313">
        <f>ПП!AJ63</f>
        <v>0</v>
      </c>
      <c r="BQ75" s="300">
        <f>SUMIFS('Отчет РПЗ(ПЗ)_ПЗИП'!$AD:$AD,'Отчет РПЗ(ПЗ)_ПЗИП'!$D:$D,Справочно!$E40,'Отчет РПЗ(ПЗ)_ПЗИП'!$K:$K,ПП!$AI$14)</f>
        <v>0</v>
      </c>
      <c r="BR75" s="360">
        <f t="shared" si="59"/>
        <v>0</v>
      </c>
      <c r="BS75" s="370" t="e">
        <f t="shared" si="60"/>
        <v>#DIV/0!</v>
      </c>
      <c r="BT75" s="309">
        <f t="shared" si="61"/>
        <v>0</v>
      </c>
      <c r="BU75" s="367">
        <f t="shared" si="62"/>
        <v>0</v>
      </c>
      <c r="BV75" s="367">
        <f t="shared" si="63"/>
        <v>0</v>
      </c>
      <c r="BW75" s="368" t="e">
        <f t="shared" si="64"/>
        <v>#DIV/0!</v>
      </c>
    </row>
    <row r="76" spans="2:75" ht="14.4" thickBot="1" x14ac:dyDescent="0.35">
      <c r="B76" s="76" t="str">
        <f>Справочно!E41</f>
        <v>ОАО "РТ-Авто"</v>
      </c>
      <c r="C76" s="158">
        <f>ПП!B64</f>
        <v>0</v>
      </c>
      <c r="D76" s="157">
        <f>ПП!C64</f>
        <v>0</v>
      </c>
      <c r="E76" s="208">
        <f>ПП!D64</f>
        <v>0</v>
      </c>
      <c r="F76" s="206">
        <f>SUMIF('Отчет РПЗ(ПЗ)_ПЗИП'!$D:$D,Справочно!$E41,'Отчет РПЗ(ПЗ)_ПЗИП'!$AD:$AD)</f>
        <v>0</v>
      </c>
      <c r="G76" s="207">
        <f t="shared" si="23"/>
        <v>0</v>
      </c>
      <c r="H76" s="165" t="e">
        <f t="shared" si="24"/>
        <v>#DIV/0!</v>
      </c>
      <c r="L76" s="339">
        <f>ПП!H64</f>
        <v>0</v>
      </c>
      <c r="M76" s="287">
        <f>SUMIFS('Отчет РПЗ(ПЗ)_ПЗИП'!$AD:$AD,'Отчет РПЗ(ПЗ)_ПЗИП'!$D:$D,Справочно!$E41,'Отчет РПЗ(ПЗ)_ПЗИП'!$K:$K,ПП!$G$14)</f>
        <v>0</v>
      </c>
      <c r="N76" s="287">
        <f t="shared" si="25"/>
        <v>0</v>
      </c>
      <c r="O76" s="340" t="e">
        <f t="shared" si="26"/>
        <v>#DIV/0!</v>
      </c>
      <c r="P76" s="332">
        <f>ПП!J64</f>
        <v>0</v>
      </c>
      <c r="Q76" s="287">
        <f>SUMIFS('Отчет РПЗ(ПЗ)_ПЗИП'!$AD:$AD,'Отчет РПЗ(ПЗ)_ПЗИП'!$D:$D,Справочно!$E41,'Отчет РПЗ(ПЗ)_ПЗИП'!$K:$K,ПП!$I$14)</f>
        <v>0</v>
      </c>
      <c r="R76" s="287">
        <f t="shared" si="27"/>
        <v>0</v>
      </c>
      <c r="S76" s="340" t="e">
        <f t="shared" si="28"/>
        <v>#DIV/0!</v>
      </c>
      <c r="T76" s="332">
        <f>ПП!L64</f>
        <v>0</v>
      </c>
      <c r="U76" s="287">
        <f>SUMIFS('Отчет РПЗ(ПЗ)_ПЗИП'!$AD:$AD,'Отчет РПЗ(ПЗ)_ПЗИП'!$D:$D,Справочно!$E41,'Отчет РПЗ(ПЗ)_ПЗИП'!$K:$K,ПП!$K$14)</f>
        <v>0</v>
      </c>
      <c r="V76" s="287">
        <f t="shared" si="29"/>
        <v>0</v>
      </c>
      <c r="W76" s="341" t="e">
        <f t="shared" si="30"/>
        <v>#DIV/0!</v>
      </c>
      <c r="X76" s="309">
        <f t="shared" si="31"/>
        <v>0</v>
      </c>
      <c r="Y76" s="350">
        <f t="shared" si="32"/>
        <v>0</v>
      </c>
      <c r="Z76" s="350">
        <f t="shared" si="33"/>
        <v>0</v>
      </c>
      <c r="AA76" s="355" t="e">
        <f t="shared" si="34"/>
        <v>#DIV/0!</v>
      </c>
      <c r="AB76" s="198">
        <f>ПП!P64</f>
        <v>0</v>
      </c>
      <c r="AC76" s="294">
        <f>SUMIFS('Отчет РПЗ(ПЗ)_ПЗИП'!$AD:$AD,'Отчет РПЗ(ПЗ)_ПЗИП'!$D:$D,Справочно!$E41,'Отчет РПЗ(ПЗ)_ПЗИП'!$K:$K,ПП!$O$14)</f>
        <v>0</v>
      </c>
      <c r="AD76" s="389">
        <f t="shared" si="35"/>
        <v>0</v>
      </c>
      <c r="AE76" s="400" t="e">
        <f t="shared" si="36"/>
        <v>#DIV/0!</v>
      </c>
      <c r="AF76" s="313">
        <f>ПП!R64</f>
        <v>0</v>
      </c>
      <c r="AG76" s="294">
        <f>SUMIFS('Отчет РПЗ(ПЗ)_ПЗИП'!$AD:$AD,'Отчет РПЗ(ПЗ)_ПЗИП'!$D:$D,Справочно!$E41,'Отчет РПЗ(ПЗ)_ПЗИП'!$K:$K,ПП!$Q$14)</f>
        <v>0</v>
      </c>
      <c r="AH76" s="389">
        <f t="shared" si="37"/>
        <v>0</v>
      </c>
      <c r="AI76" s="400" t="e">
        <f t="shared" si="38"/>
        <v>#DIV/0!</v>
      </c>
      <c r="AJ76" s="313">
        <f>ПП!T64</f>
        <v>0</v>
      </c>
      <c r="AK76" s="294">
        <f>SUMIFS('Отчет РПЗ(ПЗ)_ПЗИП'!$AD:$AD,'Отчет РПЗ(ПЗ)_ПЗИП'!$D:$D,Справочно!$E41,'Отчет РПЗ(ПЗ)_ПЗИП'!$K:$K,ПП!$S$14)</f>
        <v>0</v>
      </c>
      <c r="AL76" s="389">
        <f t="shared" si="39"/>
        <v>0</v>
      </c>
      <c r="AM76" s="398" t="e">
        <f t="shared" si="40"/>
        <v>#DIV/0!</v>
      </c>
      <c r="AN76" s="309">
        <f t="shared" si="41"/>
        <v>0</v>
      </c>
      <c r="AO76" s="395">
        <f t="shared" si="42"/>
        <v>0</v>
      </c>
      <c r="AP76" s="395">
        <f t="shared" si="43"/>
        <v>0</v>
      </c>
      <c r="AQ76" s="396" t="e">
        <f t="shared" si="44"/>
        <v>#DIV/0!</v>
      </c>
      <c r="AR76" s="198">
        <f>ПП!X64</f>
        <v>0</v>
      </c>
      <c r="AS76" s="278">
        <f>SUMIFS('Отчет РПЗ(ПЗ)_ПЗИП'!$AD:$AD,'Отчет РПЗ(ПЗ)_ПЗИП'!$D:$D,Справочно!$E41,'Отчет РПЗ(ПЗ)_ПЗИП'!$K:$K,ПП!$W$14)</f>
        <v>0</v>
      </c>
      <c r="AT76" s="280">
        <f t="shared" si="45"/>
        <v>0</v>
      </c>
      <c r="AU76" s="384" t="e">
        <f t="shared" si="46"/>
        <v>#DIV/0!</v>
      </c>
      <c r="AV76" s="313">
        <f>ПП!Z64</f>
        <v>0</v>
      </c>
      <c r="AW76" s="278">
        <f>SUMIFS('Отчет РПЗ(ПЗ)_ПЗИП'!$AD:$AD,'Отчет РПЗ(ПЗ)_ПЗИП'!$D:$D,Справочно!$E41,'Отчет РПЗ(ПЗ)_ПЗИП'!$K:$K,ПП!$Y$14)</f>
        <v>0</v>
      </c>
      <c r="AX76" s="280">
        <f t="shared" si="47"/>
        <v>0</v>
      </c>
      <c r="AY76" s="384" t="e">
        <f t="shared" si="48"/>
        <v>#DIV/0!</v>
      </c>
      <c r="AZ76" s="313">
        <f>ПП!AB64</f>
        <v>0</v>
      </c>
      <c r="BA76" s="278">
        <f>SUMIFS('Отчет РПЗ(ПЗ)_ПЗИП'!$AD:$AD,'Отчет РПЗ(ПЗ)_ПЗИП'!$D:$D,Справочно!$E41,'Отчет РПЗ(ПЗ)_ПЗИП'!$K:$K,ПП!$AA$14)</f>
        <v>0</v>
      </c>
      <c r="BB76" s="280">
        <f t="shared" si="49"/>
        <v>0</v>
      </c>
      <c r="BC76" s="377" t="e">
        <f t="shared" si="50"/>
        <v>#DIV/0!</v>
      </c>
      <c r="BD76" s="309">
        <f t="shared" si="51"/>
        <v>0</v>
      </c>
      <c r="BE76" s="374">
        <f t="shared" si="52"/>
        <v>0</v>
      </c>
      <c r="BF76" s="374">
        <f t="shared" si="53"/>
        <v>0</v>
      </c>
      <c r="BG76" s="375" t="e">
        <f t="shared" si="54"/>
        <v>#DIV/0!</v>
      </c>
      <c r="BH76" s="198">
        <f>ПП!AF64</f>
        <v>0</v>
      </c>
      <c r="BI76" s="300">
        <f>SUMIFS('Отчет РПЗ(ПЗ)_ПЗИП'!$AD:$AD,'Отчет РПЗ(ПЗ)_ПЗИП'!$D:$D,Справочно!$E41,'Отчет РПЗ(ПЗ)_ПЗИП'!$K:$K,ПП!$AE$14)</f>
        <v>0</v>
      </c>
      <c r="BJ76" s="360">
        <f t="shared" si="55"/>
        <v>0</v>
      </c>
      <c r="BK76" s="372" t="e">
        <f t="shared" si="56"/>
        <v>#DIV/0!</v>
      </c>
      <c r="BL76" s="313">
        <f>ПП!AH64</f>
        <v>0</v>
      </c>
      <c r="BM76" s="300">
        <f>SUMIFS('Отчет РПЗ(ПЗ)_ПЗИП'!$AD:$AD,'Отчет РПЗ(ПЗ)_ПЗИП'!$D:$D,Справочно!$E41,'Отчет РПЗ(ПЗ)_ПЗИП'!$K:$K,ПП!$AG$14)</f>
        <v>0</v>
      </c>
      <c r="BN76" s="360">
        <f t="shared" si="57"/>
        <v>0</v>
      </c>
      <c r="BO76" s="372" t="e">
        <f t="shared" si="58"/>
        <v>#DIV/0!</v>
      </c>
      <c r="BP76" s="313">
        <f>ПП!AJ64</f>
        <v>0</v>
      </c>
      <c r="BQ76" s="300">
        <f>SUMIFS('Отчет РПЗ(ПЗ)_ПЗИП'!$AD:$AD,'Отчет РПЗ(ПЗ)_ПЗИП'!$D:$D,Справочно!$E41,'Отчет РПЗ(ПЗ)_ПЗИП'!$K:$K,ПП!$AI$14)</f>
        <v>0</v>
      </c>
      <c r="BR76" s="360">
        <f t="shared" si="59"/>
        <v>0</v>
      </c>
      <c r="BS76" s="370" t="e">
        <f t="shared" si="60"/>
        <v>#DIV/0!</v>
      </c>
      <c r="BT76" s="309">
        <f t="shared" si="61"/>
        <v>0</v>
      </c>
      <c r="BU76" s="367">
        <f t="shared" si="62"/>
        <v>0</v>
      </c>
      <c r="BV76" s="367">
        <f t="shared" si="63"/>
        <v>0</v>
      </c>
      <c r="BW76" s="368" t="e">
        <f t="shared" si="64"/>
        <v>#DIV/0!</v>
      </c>
    </row>
    <row r="77" spans="2:75" ht="14.4" thickBot="1" x14ac:dyDescent="0.35">
      <c r="B77" s="76" t="str">
        <f>Справочно!E42</f>
        <v>ОАО "РТ-Биотехпром"</v>
      </c>
      <c r="C77" s="158">
        <f>ПП!B65</f>
        <v>0</v>
      </c>
      <c r="D77" s="157">
        <f>ПП!C65</f>
        <v>0</v>
      </c>
      <c r="E77" s="208">
        <f>ПП!D65</f>
        <v>0</v>
      </c>
      <c r="F77" s="206">
        <f>SUMIF('Отчет РПЗ(ПЗ)_ПЗИП'!$D:$D,Справочно!$E42,'Отчет РПЗ(ПЗ)_ПЗИП'!$AD:$AD)</f>
        <v>0</v>
      </c>
      <c r="G77" s="207">
        <f t="shared" si="23"/>
        <v>0</v>
      </c>
      <c r="H77" s="165" t="e">
        <f t="shared" si="24"/>
        <v>#DIV/0!</v>
      </c>
      <c r="L77" s="339">
        <f>ПП!H65</f>
        <v>0</v>
      </c>
      <c r="M77" s="287">
        <f>SUMIFS('Отчет РПЗ(ПЗ)_ПЗИП'!$AD:$AD,'Отчет РПЗ(ПЗ)_ПЗИП'!$D:$D,Справочно!$E42,'Отчет РПЗ(ПЗ)_ПЗИП'!$K:$K,ПП!$G$14)</f>
        <v>0</v>
      </c>
      <c r="N77" s="287">
        <f t="shared" si="25"/>
        <v>0</v>
      </c>
      <c r="O77" s="340" t="e">
        <f t="shared" si="26"/>
        <v>#DIV/0!</v>
      </c>
      <c r="P77" s="332">
        <f>ПП!J65</f>
        <v>0</v>
      </c>
      <c r="Q77" s="287">
        <f>SUMIFS('Отчет РПЗ(ПЗ)_ПЗИП'!$AD:$AD,'Отчет РПЗ(ПЗ)_ПЗИП'!$D:$D,Справочно!$E42,'Отчет РПЗ(ПЗ)_ПЗИП'!$K:$K,ПП!$I$14)</f>
        <v>0</v>
      </c>
      <c r="R77" s="287">
        <f t="shared" si="27"/>
        <v>0</v>
      </c>
      <c r="S77" s="340" t="e">
        <f t="shared" si="28"/>
        <v>#DIV/0!</v>
      </c>
      <c r="T77" s="332">
        <f>ПП!L65</f>
        <v>0</v>
      </c>
      <c r="U77" s="287">
        <f>SUMIFS('Отчет РПЗ(ПЗ)_ПЗИП'!$AD:$AD,'Отчет РПЗ(ПЗ)_ПЗИП'!$D:$D,Справочно!$E42,'Отчет РПЗ(ПЗ)_ПЗИП'!$K:$K,ПП!$K$14)</f>
        <v>0</v>
      </c>
      <c r="V77" s="287">
        <f t="shared" si="29"/>
        <v>0</v>
      </c>
      <c r="W77" s="341" t="e">
        <f t="shared" si="30"/>
        <v>#DIV/0!</v>
      </c>
      <c r="X77" s="309">
        <f t="shared" si="31"/>
        <v>0</v>
      </c>
      <c r="Y77" s="350">
        <f t="shared" si="32"/>
        <v>0</v>
      </c>
      <c r="Z77" s="350">
        <f t="shared" si="33"/>
        <v>0</v>
      </c>
      <c r="AA77" s="355" t="e">
        <f t="shared" si="34"/>
        <v>#DIV/0!</v>
      </c>
      <c r="AB77" s="198">
        <f>ПП!P65</f>
        <v>0</v>
      </c>
      <c r="AC77" s="294">
        <f>SUMIFS('Отчет РПЗ(ПЗ)_ПЗИП'!$AD:$AD,'Отчет РПЗ(ПЗ)_ПЗИП'!$D:$D,Справочно!$E42,'Отчет РПЗ(ПЗ)_ПЗИП'!$K:$K,ПП!$O$14)</f>
        <v>0</v>
      </c>
      <c r="AD77" s="389">
        <f t="shared" si="35"/>
        <v>0</v>
      </c>
      <c r="AE77" s="400" t="e">
        <f t="shared" si="36"/>
        <v>#DIV/0!</v>
      </c>
      <c r="AF77" s="313">
        <f>ПП!R65</f>
        <v>0</v>
      </c>
      <c r="AG77" s="294">
        <f>SUMIFS('Отчет РПЗ(ПЗ)_ПЗИП'!$AD:$AD,'Отчет РПЗ(ПЗ)_ПЗИП'!$D:$D,Справочно!$E42,'Отчет РПЗ(ПЗ)_ПЗИП'!$K:$K,ПП!$Q$14)</f>
        <v>0</v>
      </c>
      <c r="AH77" s="389">
        <f t="shared" si="37"/>
        <v>0</v>
      </c>
      <c r="AI77" s="400" t="e">
        <f t="shared" si="38"/>
        <v>#DIV/0!</v>
      </c>
      <c r="AJ77" s="313">
        <f>ПП!T65</f>
        <v>0</v>
      </c>
      <c r="AK77" s="294">
        <f>SUMIFS('Отчет РПЗ(ПЗ)_ПЗИП'!$AD:$AD,'Отчет РПЗ(ПЗ)_ПЗИП'!$D:$D,Справочно!$E42,'Отчет РПЗ(ПЗ)_ПЗИП'!$K:$K,ПП!$S$14)</f>
        <v>0</v>
      </c>
      <c r="AL77" s="389">
        <f t="shared" si="39"/>
        <v>0</v>
      </c>
      <c r="AM77" s="398" t="e">
        <f t="shared" si="40"/>
        <v>#DIV/0!</v>
      </c>
      <c r="AN77" s="309">
        <f t="shared" si="41"/>
        <v>0</v>
      </c>
      <c r="AO77" s="395">
        <f t="shared" si="42"/>
        <v>0</v>
      </c>
      <c r="AP77" s="395">
        <f t="shared" si="43"/>
        <v>0</v>
      </c>
      <c r="AQ77" s="396" t="e">
        <f t="shared" si="44"/>
        <v>#DIV/0!</v>
      </c>
      <c r="AR77" s="198">
        <f>ПП!X65</f>
        <v>0</v>
      </c>
      <c r="AS77" s="278">
        <f>SUMIFS('Отчет РПЗ(ПЗ)_ПЗИП'!$AD:$AD,'Отчет РПЗ(ПЗ)_ПЗИП'!$D:$D,Справочно!$E42,'Отчет РПЗ(ПЗ)_ПЗИП'!$K:$K,ПП!$W$14)</f>
        <v>0</v>
      </c>
      <c r="AT77" s="280">
        <f t="shared" si="45"/>
        <v>0</v>
      </c>
      <c r="AU77" s="384" t="e">
        <f t="shared" si="46"/>
        <v>#DIV/0!</v>
      </c>
      <c r="AV77" s="313">
        <f>ПП!Z65</f>
        <v>0</v>
      </c>
      <c r="AW77" s="278">
        <f>SUMIFS('Отчет РПЗ(ПЗ)_ПЗИП'!$AD:$AD,'Отчет РПЗ(ПЗ)_ПЗИП'!$D:$D,Справочно!$E42,'Отчет РПЗ(ПЗ)_ПЗИП'!$K:$K,ПП!$Y$14)</f>
        <v>0</v>
      </c>
      <c r="AX77" s="280">
        <f t="shared" si="47"/>
        <v>0</v>
      </c>
      <c r="AY77" s="384" t="e">
        <f t="shared" si="48"/>
        <v>#DIV/0!</v>
      </c>
      <c r="AZ77" s="313">
        <f>ПП!AB65</f>
        <v>0</v>
      </c>
      <c r="BA77" s="278">
        <f>SUMIFS('Отчет РПЗ(ПЗ)_ПЗИП'!$AD:$AD,'Отчет РПЗ(ПЗ)_ПЗИП'!$D:$D,Справочно!$E42,'Отчет РПЗ(ПЗ)_ПЗИП'!$K:$K,ПП!$AA$14)</f>
        <v>0</v>
      </c>
      <c r="BB77" s="280">
        <f t="shared" si="49"/>
        <v>0</v>
      </c>
      <c r="BC77" s="377" t="e">
        <f t="shared" si="50"/>
        <v>#DIV/0!</v>
      </c>
      <c r="BD77" s="309">
        <f t="shared" si="51"/>
        <v>0</v>
      </c>
      <c r="BE77" s="374">
        <f t="shared" si="52"/>
        <v>0</v>
      </c>
      <c r="BF77" s="374">
        <f t="shared" si="53"/>
        <v>0</v>
      </c>
      <c r="BG77" s="375" t="e">
        <f t="shared" si="54"/>
        <v>#DIV/0!</v>
      </c>
      <c r="BH77" s="198">
        <f>ПП!AF65</f>
        <v>0</v>
      </c>
      <c r="BI77" s="300">
        <f>SUMIFS('Отчет РПЗ(ПЗ)_ПЗИП'!$AD:$AD,'Отчет РПЗ(ПЗ)_ПЗИП'!$D:$D,Справочно!$E42,'Отчет РПЗ(ПЗ)_ПЗИП'!$K:$K,ПП!$AE$14)</f>
        <v>0</v>
      </c>
      <c r="BJ77" s="360">
        <f t="shared" si="55"/>
        <v>0</v>
      </c>
      <c r="BK77" s="372" t="e">
        <f t="shared" si="56"/>
        <v>#DIV/0!</v>
      </c>
      <c r="BL77" s="313">
        <f>ПП!AH65</f>
        <v>0</v>
      </c>
      <c r="BM77" s="300">
        <f>SUMIFS('Отчет РПЗ(ПЗ)_ПЗИП'!$AD:$AD,'Отчет РПЗ(ПЗ)_ПЗИП'!$D:$D,Справочно!$E42,'Отчет РПЗ(ПЗ)_ПЗИП'!$K:$K,ПП!$AG$14)</f>
        <v>0</v>
      </c>
      <c r="BN77" s="360">
        <f t="shared" si="57"/>
        <v>0</v>
      </c>
      <c r="BO77" s="372" t="e">
        <f t="shared" si="58"/>
        <v>#DIV/0!</v>
      </c>
      <c r="BP77" s="313">
        <f>ПП!AJ65</f>
        <v>0</v>
      </c>
      <c r="BQ77" s="300">
        <f>SUMIFS('Отчет РПЗ(ПЗ)_ПЗИП'!$AD:$AD,'Отчет РПЗ(ПЗ)_ПЗИП'!$D:$D,Справочно!$E42,'Отчет РПЗ(ПЗ)_ПЗИП'!$K:$K,ПП!$AI$14)</f>
        <v>0</v>
      </c>
      <c r="BR77" s="360">
        <f t="shared" si="59"/>
        <v>0</v>
      </c>
      <c r="BS77" s="370" t="e">
        <f t="shared" si="60"/>
        <v>#DIV/0!</v>
      </c>
      <c r="BT77" s="309">
        <f t="shared" si="61"/>
        <v>0</v>
      </c>
      <c r="BU77" s="367">
        <f t="shared" si="62"/>
        <v>0</v>
      </c>
      <c r="BV77" s="367">
        <f t="shared" si="63"/>
        <v>0</v>
      </c>
      <c r="BW77" s="368" t="e">
        <f t="shared" si="64"/>
        <v>#DIV/0!</v>
      </c>
    </row>
    <row r="78" spans="2:75" ht="14.4" thickBot="1" x14ac:dyDescent="0.35">
      <c r="B78" s="76" t="str">
        <f>Справочно!E43</f>
        <v>ОАО "РТ-Химкомпозит"</v>
      </c>
      <c r="C78" s="158">
        <f>ПП!B66</f>
        <v>0</v>
      </c>
      <c r="D78" s="157">
        <f>ПП!C66</f>
        <v>0</v>
      </c>
      <c r="E78" s="208">
        <f>ПП!D66</f>
        <v>0</v>
      </c>
      <c r="F78" s="206">
        <f>SUMIF('Отчет РПЗ(ПЗ)_ПЗИП'!$D:$D,Справочно!$E43,'Отчет РПЗ(ПЗ)_ПЗИП'!$AD:$AD)</f>
        <v>0</v>
      </c>
      <c r="G78" s="207">
        <f t="shared" si="23"/>
        <v>0</v>
      </c>
      <c r="H78" s="165" t="e">
        <f t="shared" si="24"/>
        <v>#DIV/0!</v>
      </c>
      <c r="L78" s="339">
        <f>ПП!H66</f>
        <v>0</v>
      </c>
      <c r="M78" s="287">
        <f>SUMIFS('Отчет РПЗ(ПЗ)_ПЗИП'!$AD:$AD,'Отчет РПЗ(ПЗ)_ПЗИП'!$D:$D,Справочно!$E43,'Отчет РПЗ(ПЗ)_ПЗИП'!$K:$K,ПП!$G$14)</f>
        <v>0</v>
      </c>
      <c r="N78" s="287">
        <f t="shared" si="25"/>
        <v>0</v>
      </c>
      <c r="O78" s="340" t="e">
        <f t="shared" si="26"/>
        <v>#DIV/0!</v>
      </c>
      <c r="P78" s="332">
        <f>ПП!J66</f>
        <v>0</v>
      </c>
      <c r="Q78" s="287">
        <f>SUMIFS('Отчет РПЗ(ПЗ)_ПЗИП'!$AD:$AD,'Отчет РПЗ(ПЗ)_ПЗИП'!$D:$D,Справочно!$E43,'Отчет РПЗ(ПЗ)_ПЗИП'!$K:$K,ПП!$I$14)</f>
        <v>0</v>
      </c>
      <c r="R78" s="287">
        <f t="shared" si="27"/>
        <v>0</v>
      </c>
      <c r="S78" s="340" t="e">
        <f t="shared" si="28"/>
        <v>#DIV/0!</v>
      </c>
      <c r="T78" s="332">
        <f>ПП!L66</f>
        <v>0</v>
      </c>
      <c r="U78" s="287">
        <f>SUMIFS('Отчет РПЗ(ПЗ)_ПЗИП'!$AD:$AD,'Отчет РПЗ(ПЗ)_ПЗИП'!$D:$D,Справочно!$E43,'Отчет РПЗ(ПЗ)_ПЗИП'!$K:$K,ПП!$K$14)</f>
        <v>0</v>
      </c>
      <c r="V78" s="287">
        <f t="shared" si="29"/>
        <v>0</v>
      </c>
      <c r="W78" s="341" t="e">
        <f t="shared" si="30"/>
        <v>#DIV/0!</v>
      </c>
      <c r="X78" s="309">
        <f t="shared" si="31"/>
        <v>0</v>
      </c>
      <c r="Y78" s="350">
        <f t="shared" si="32"/>
        <v>0</v>
      </c>
      <c r="Z78" s="350">
        <f t="shared" si="33"/>
        <v>0</v>
      </c>
      <c r="AA78" s="355" t="e">
        <f t="shared" si="34"/>
        <v>#DIV/0!</v>
      </c>
      <c r="AB78" s="198">
        <f>ПП!P66</f>
        <v>0</v>
      </c>
      <c r="AC78" s="294">
        <f>SUMIFS('Отчет РПЗ(ПЗ)_ПЗИП'!$AD:$AD,'Отчет РПЗ(ПЗ)_ПЗИП'!$D:$D,Справочно!$E43,'Отчет РПЗ(ПЗ)_ПЗИП'!$K:$K,ПП!$O$14)</f>
        <v>0</v>
      </c>
      <c r="AD78" s="389">
        <f t="shared" si="35"/>
        <v>0</v>
      </c>
      <c r="AE78" s="400" t="e">
        <f t="shared" si="36"/>
        <v>#DIV/0!</v>
      </c>
      <c r="AF78" s="313">
        <f>ПП!R66</f>
        <v>0</v>
      </c>
      <c r="AG78" s="294">
        <f>SUMIFS('Отчет РПЗ(ПЗ)_ПЗИП'!$AD:$AD,'Отчет РПЗ(ПЗ)_ПЗИП'!$D:$D,Справочно!$E43,'Отчет РПЗ(ПЗ)_ПЗИП'!$K:$K,ПП!$Q$14)</f>
        <v>0</v>
      </c>
      <c r="AH78" s="389">
        <f t="shared" si="37"/>
        <v>0</v>
      </c>
      <c r="AI78" s="400" t="e">
        <f t="shared" si="38"/>
        <v>#DIV/0!</v>
      </c>
      <c r="AJ78" s="313">
        <f>ПП!T66</f>
        <v>0</v>
      </c>
      <c r="AK78" s="294">
        <f>SUMIFS('Отчет РПЗ(ПЗ)_ПЗИП'!$AD:$AD,'Отчет РПЗ(ПЗ)_ПЗИП'!$D:$D,Справочно!$E43,'Отчет РПЗ(ПЗ)_ПЗИП'!$K:$K,ПП!$S$14)</f>
        <v>0</v>
      </c>
      <c r="AL78" s="389">
        <f t="shared" si="39"/>
        <v>0</v>
      </c>
      <c r="AM78" s="398" t="e">
        <f t="shared" si="40"/>
        <v>#DIV/0!</v>
      </c>
      <c r="AN78" s="309">
        <f t="shared" si="41"/>
        <v>0</v>
      </c>
      <c r="AO78" s="395">
        <f t="shared" si="42"/>
        <v>0</v>
      </c>
      <c r="AP78" s="395">
        <f t="shared" si="43"/>
        <v>0</v>
      </c>
      <c r="AQ78" s="396" t="e">
        <f t="shared" si="44"/>
        <v>#DIV/0!</v>
      </c>
      <c r="AR78" s="198">
        <f>ПП!X66</f>
        <v>0</v>
      </c>
      <c r="AS78" s="278">
        <f>SUMIFS('Отчет РПЗ(ПЗ)_ПЗИП'!$AD:$AD,'Отчет РПЗ(ПЗ)_ПЗИП'!$D:$D,Справочно!$E43,'Отчет РПЗ(ПЗ)_ПЗИП'!$K:$K,ПП!$W$14)</f>
        <v>0</v>
      </c>
      <c r="AT78" s="280">
        <f t="shared" si="45"/>
        <v>0</v>
      </c>
      <c r="AU78" s="384" t="e">
        <f t="shared" si="46"/>
        <v>#DIV/0!</v>
      </c>
      <c r="AV78" s="313">
        <f>ПП!Z66</f>
        <v>0</v>
      </c>
      <c r="AW78" s="278">
        <f>SUMIFS('Отчет РПЗ(ПЗ)_ПЗИП'!$AD:$AD,'Отчет РПЗ(ПЗ)_ПЗИП'!$D:$D,Справочно!$E43,'Отчет РПЗ(ПЗ)_ПЗИП'!$K:$K,ПП!$Y$14)</f>
        <v>0</v>
      </c>
      <c r="AX78" s="280">
        <f t="shared" si="47"/>
        <v>0</v>
      </c>
      <c r="AY78" s="384" t="e">
        <f t="shared" si="48"/>
        <v>#DIV/0!</v>
      </c>
      <c r="AZ78" s="313">
        <f>ПП!AB66</f>
        <v>0</v>
      </c>
      <c r="BA78" s="278">
        <f>SUMIFS('Отчет РПЗ(ПЗ)_ПЗИП'!$AD:$AD,'Отчет РПЗ(ПЗ)_ПЗИП'!$D:$D,Справочно!$E43,'Отчет РПЗ(ПЗ)_ПЗИП'!$K:$K,ПП!$AA$14)</f>
        <v>0</v>
      </c>
      <c r="BB78" s="280">
        <f t="shared" si="49"/>
        <v>0</v>
      </c>
      <c r="BC78" s="377" t="e">
        <f t="shared" si="50"/>
        <v>#DIV/0!</v>
      </c>
      <c r="BD78" s="309">
        <f t="shared" si="51"/>
        <v>0</v>
      </c>
      <c r="BE78" s="374">
        <f t="shared" si="52"/>
        <v>0</v>
      </c>
      <c r="BF78" s="374">
        <f t="shared" si="53"/>
        <v>0</v>
      </c>
      <c r="BG78" s="375" t="e">
        <f t="shared" si="54"/>
        <v>#DIV/0!</v>
      </c>
      <c r="BH78" s="198">
        <f>ПП!AF66</f>
        <v>0</v>
      </c>
      <c r="BI78" s="300">
        <f>SUMIFS('Отчет РПЗ(ПЗ)_ПЗИП'!$AD:$AD,'Отчет РПЗ(ПЗ)_ПЗИП'!$D:$D,Справочно!$E43,'Отчет РПЗ(ПЗ)_ПЗИП'!$K:$K,ПП!$AE$14)</f>
        <v>0</v>
      </c>
      <c r="BJ78" s="360">
        <f t="shared" si="55"/>
        <v>0</v>
      </c>
      <c r="BK78" s="372" t="e">
        <f t="shared" si="56"/>
        <v>#DIV/0!</v>
      </c>
      <c r="BL78" s="313">
        <f>ПП!AH66</f>
        <v>0</v>
      </c>
      <c r="BM78" s="300">
        <f>SUMIFS('Отчет РПЗ(ПЗ)_ПЗИП'!$AD:$AD,'Отчет РПЗ(ПЗ)_ПЗИП'!$D:$D,Справочно!$E43,'Отчет РПЗ(ПЗ)_ПЗИП'!$K:$K,ПП!$AG$14)</f>
        <v>0</v>
      </c>
      <c r="BN78" s="360">
        <f t="shared" si="57"/>
        <v>0</v>
      </c>
      <c r="BO78" s="372" t="e">
        <f t="shared" si="58"/>
        <v>#DIV/0!</v>
      </c>
      <c r="BP78" s="313">
        <f>ПП!AJ66</f>
        <v>0</v>
      </c>
      <c r="BQ78" s="300">
        <f>SUMIFS('Отчет РПЗ(ПЗ)_ПЗИП'!$AD:$AD,'Отчет РПЗ(ПЗ)_ПЗИП'!$D:$D,Справочно!$E43,'Отчет РПЗ(ПЗ)_ПЗИП'!$K:$K,ПП!$AI$14)</f>
        <v>0</v>
      </c>
      <c r="BR78" s="360">
        <f t="shared" si="59"/>
        <v>0</v>
      </c>
      <c r="BS78" s="370" t="e">
        <f t="shared" si="60"/>
        <v>#DIV/0!</v>
      </c>
      <c r="BT78" s="309">
        <f t="shared" si="61"/>
        <v>0</v>
      </c>
      <c r="BU78" s="367">
        <f t="shared" si="62"/>
        <v>0</v>
      </c>
      <c r="BV78" s="367">
        <f t="shared" si="63"/>
        <v>0</v>
      </c>
      <c r="BW78" s="368" t="e">
        <f t="shared" si="64"/>
        <v>#DIV/0!</v>
      </c>
    </row>
    <row r="79" spans="2:75" ht="14.4" thickBot="1" x14ac:dyDescent="0.35">
      <c r="B79" s="76" t="str">
        <f>Справочно!E44</f>
        <v>АО "Технодинамика"</v>
      </c>
      <c r="C79" s="158">
        <f>ПП!B67</f>
        <v>0</v>
      </c>
      <c r="D79" s="157">
        <f>ПП!C67</f>
        <v>0</v>
      </c>
      <c r="E79" s="208">
        <f>ПП!D67</f>
        <v>0</v>
      </c>
      <c r="F79" s="206">
        <f>SUMIF('Отчет РПЗ(ПЗ)_ПЗИП'!$D:$D,Справочно!$E44,'Отчет РПЗ(ПЗ)_ПЗИП'!$AD:$AD)</f>
        <v>0</v>
      </c>
      <c r="G79" s="207">
        <f t="shared" si="23"/>
        <v>0</v>
      </c>
      <c r="H79" s="165" t="e">
        <f t="shared" si="24"/>
        <v>#DIV/0!</v>
      </c>
      <c r="L79" s="339">
        <f>ПП!H67</f>
        <v>0</v>
      </c>
      <c r="M79" s="287">
        <f>SUMIFS('Отчет РПЗ(ПЗ)_ПЗИП'!$AD:$AD,'Отчет РПЗ(ПЗ)_ПЗИП'!$D:$D,Справочно!$E44,'Отчет РПЗ(ПЗ)_ПЗИП'!$K:$K,ПП!$G$14)</f>
        <v>0</v>
      </c>
      <c r="N79" s="287">
        <f t="shared" si="25"/>
        <v>0</v>
      </c>
      <c r="O79" s="340" t="e">
        <f t="shared" si="26"/>
        <v>#DIV/0!</v>
      </c>
      <c r="P79" s="332">
        <f>ПП!J67</f>
        <v>0</v>
      </c>
      <c r="Q79" s="287">
        <f>SUMIFS('Отчет РПЗ(ПЗ)_ПЗИП'!$AD:$AD,'Отчет РПЗ(ПЗ)_ПЗИП'!$D:$D,Справочно!$E44,'Отчет РПЗ(ПЗ)_ПЗИП'!$K:$K,ПП!$I$14)</f>
        <v>0</v>
      </c>
      <c r="R79" s="287">
        <f t="shared" si="27"/>
        <v>0</v>
      </c>
      <c r="S79" s="340" t="e">
        <f t="shared" si="28"/>
        <v>#DIV/0!</v>
      </c>
      <c r="T79" s="332">
        <f>ПП!L67</f>
        <v>0</v>
      </c>
      <c r="U79" s="287">
        <f>SUMIFS('Отчет РПЗ(ПЗ)_ПЗИП'!$AD:$AD,'Отчет РПЗ(ПЗ)_ПЗИП'!$D:$D,Справочно!$E44,'Отчет РПЗ(ПЗ)_ПЗИП'!$K:$K,ПП!$K$14)</f>
        <v>0</v>
      </c>
      <c r="V79" s="287">
        <f t="shared" si="29"/>
        <v>0</v>
      </c>
      <c r="W79" s="341" t="e">
        <f t="shared" si="30"/>
        <v>#DIV/0!</v>
      </c>
      <c r="X79" s="309">
        <f t="shared" si="31"/>
        <v>0</v>
      </c>
      <c r="Y79" s="350">
        <f t="shared" si="32"/>
        <v>0</v>
      </c>
      <c r="Z79" s="350">
        <f t="shared" si="33"/>
        <v>0</v>
      </c>
      <c r="AA79" s="355" t="e">
        <f t="shared" si="34"/>
        <v>#DIV/0!</v>
      </c>
      <c r="AB79" s="198">
        <f>ПП!P67</f>
        <v>0</v>
      </c>
      <c r="AC79" s="294">
        <f>SUMIFS('Отчет РПЗ(ПЗ)_ПЗИП'!$AD:$AD,'Отчет РПЗ(ПЗ)_ПЗИП'!$D:$D,Справочно!$E44,'Отчет РПЗ(ПЗ)_ПЗИП'!$K:$K,ПП!$O$14)</f>
        <v>0</v>
      </c>
      <c r="AD79" s="389">
        <f t="shared" si="35"/>
        <v>0</v>
      </c>
      <c r="AE79" s="400" t="e">
        <f t="shared" si="36"/>
        <v>#DIV/0!</v>
      </c>
      <c r="AF79" s="313">
        <f>ПП!R67</f>
        <v>0</v>
      </c>
      <c r="AG79" s="294">
        <f>SUMIFS('Отчет РПЗ(ПЗ)_ПЗИП'!$AD:$AD,'Отчет РПЗ(ПЗ)_ПЗИП'!$D:$D,Справочно!$E44,'Отчет РПЗ(ПЗ)_ПЗИП'!$K:$K,ПП!$Q$14)</f>
        <v>0</v>
      </c>
      <c r="AH79" s="389">
        <f t="shared" si="37"/>
        <v>0</v>
      </c>
      <c r="AI79" s="400" t="e">
        <f t="shared" si="38"/>
        <v>#DIV/0!</v>
      </c>
      <c r="AJ79" s="313">
        <f>ПП!T67</f>
        <v>0</v>
      </c>
      <c r="AK79" s="294">
        <f>SUMIFS('Отчет РПЗ(ПЗ)_ПЗИП'!$AD:$AD,'Отчет РПЗ(ПЗ)_ПЗИП'!$D:$D,Справочно!$E44,'Отчет РПЗ(ПЗ)_ПЗИП'!$K:$K,ПП!$S$14)</f>
        <v>0</v>
      </c>
      <c r="AL79" s="389">
        <f t="shared" si="39"/>
        <v>0</v>
      </c>
      <c r="AM79" s="398" t="e">
        <f t="shared" si="40"/>
        <v>#DIV/0!</v>
      </c>
      <c r="AN79" s="309">
        <f t="shared" si="41"/>
        <v>0</v>
      </c>
      <c r="AO79" s="395">
        <f t="shared" si="42"/>
        <v>0</v>
      </c>
      <c r="AP79" s="395">
        <f t="shared" si="43"/>
        <v>0</v>
      </c>
      <c r="AQ79" s="396" t="e">
        <f t="shared" si="44"/>
        <v>#DIV/0!</v>
      </c>
      <c r="AR79" s="198">
        <f>ПП!X67</f>
        <v>0</v>
      </c>
      <c r="AS79" s="278">
        <f>SUMIFS('Отчет РПЗ(ПЗ)_ПЗИП'!$AD:$AD,'Отчет РПЗ(ПЗ)_ПЗИП'!$D:$D,Справочно!$E44,'Отчет РПЗ(ПЗ)_ПЗИП'!$K:$K,ПП!$W$14)</f>
        <v>0</v>
      </c>
      <c r="AT79" s="280">
        <f t="shared" si="45"/>
        <v>0</v>
      </c>
      <c r="AU79" s="384" t="e">
        <f t="shared" si="46"/>
        <v>#DIV/0!</v>
      </c>
      <c r="AV79" s="313">
        <f>ПП!Z67</f>
        <v>0</v>
      </c>
      <c r="AW79" s="278">
        <f>SUMIFS('Отчет РПЗ(ПЗ)_ПЗИП'!$AD:$AD,'Отчет РПЗ(ПЗ)_ПЗИП'!$D:$D,Справочно!$E44,'Отчет РПЗ(ПЗ)_ПЗИП'!$K:$K,ПП!$Y$14)</f>
        <v>0</v>
      </c>
      <c r="AX79" s="280">
        <f t="shared" si="47"/>
        <v>0</v>
      </c>
      <c r="AY79" s="384" t="e">
        <f t="shared" si="48"/>
        <v>#DIV/0!</v>
      </c>
      <c r="AZ79" s="313">
        <f>ПП!AB67</f>
        <v>0</v>
      </c>
      <c r="BA79" s="278">
        <f>SUMIFS('Отчет РПЗ(ПЗ)_ПЗИП'!$AD:$AD,'Отчет РПЗ(ПЗ)_ПЗИП'!$D:$D,Справочно!$E44,'Отчет РПЗ(ПЗ)_ПЗИП'!$K:$K,ПП!$AA$14)</f>
        <v>0</v>
      </c>
      <c r="BB79" s="280">
        <f t="shared" si="49"/>
        <v>0</v>
      </c>
      <c r="BC79" s="377" t="e">
        <f t="shared" si="50"/>
        <v>#DIV/0!</v>
      </c>
      <c r="BD79" s="309">
        <f t="shared" si="51"/>
        <v>0</v>
      </c>
      <c r="BE79" s="374">
        <f t="shared" si="52"/>
        <v>0</v>
      </c>
      <c r="BF79" s="374">
        <f t="shared" si="53"/>
        <v>0</v>
      </c>
      <c r="BG79" s="375" t="e">
        <f t="shared" si="54"/>
        <v>#DIV/0!</v>
      </c>
      <c r="BH79" s="198">
        <f>ПП!AF67</f>
        <v>0</v>
      </c>
      <c r="BI79" s="300">
        <f>SUMIFS('Отчет РПЗ(ПЗ)_ПЗИП'!$AD:$AD,'Отчет РПЗ(ПЗ)_ПЗИП'!$D:$D,Справочно!$E44,'Отчет РПЗ(ПЗ)_ПЗИП'!$K:$K,ПП!$AE$14)</f>
        <v>0</v>
      </c>
      <c r="BJ79" s="360">
        <f t="shared" si="55"/>
        <v>0</v>
      </c>
      <c r="BK79" s="372" t="e">
        <f t="shared" si="56"/>
        <v>#DIV/0!</v>
      </c>
      <c r="BL79" s="313">
        <f>ПП!AH67</f>
        <v>0</v>
      </c>
      <c r="BM79" s="300">
        <f>SUMIFS('Отчет РПЗ(ПЗ)_ПЗИП'!$AD:$AD,'Отчет РПЗ(ПЗ)_ПЗИП'!$D:$D,Справочно!$E44,'Отчет РПЗ(ПЗ)_ПЗИП'!$K:$K,ПП!$AG$14)</f>
        <v>0</v>
      </c>
      <c r="BN79" s="360">
        <f t="shared" si="57"/>
        <v>0</v>
      </c>
      <c r="BO79" s="372" t="e">
        <f t="shared" si="58"/>
        <v>#DIV/0!</v>
      </c>
      <c r="BP79" s="313">
        <f>ПП!AJ67</f>
        <v>0</v>
      </c>
      <c r="BQ79" s="300">
        <f>SUMIFS('Отчет РПЗ(ПЗ)_ПЗИП'!$AD:$AD,'Отчет РПЗ(ПЗ)_ПЗИП'!$D:$D,Справочно!$E44,'Отчет РПЗ(ПЗ)_ПЗИП'!$K:$K,ПП!$AI$14)</f>
        <v>0</v>
      </c>
      <c r="BR79" s="360">
        <f t="shared" si="59"/>
        <v>0</v>
      </c>
      <c r="BS79" s="370" t="e">
        <f t="shared" si="60"/>
        <v>#DIV/0!</v>
      </c>
      <c r="BT79" s="309">
        <f t="shared" si="61"/>
        <v>0</v>
      </c>
      <c r="BU79" s="367">
        <f t="shared" si="62"/>
        <v>0</v>
      </c>
      <c r="BV79" s="367">
        <f t="shared" si="63"/>
        <v>0</v>
      </c>
      <c r="BW79" s="368" t="e">
        <f t="shared" si="64"/>
        <v>#DIV/0!</v>
      </c>
    </row>
    <row r="80" spans="2:75" ht="14.4" thickBot="1" x14ac:dyDescent="0.35">
      <c r="B80" s="76" t="str">
        <f>Справочно!E45</f>
        <v>ОАО "Швабе"</v>
      </c>
      <c r="C80" s="158">
        <f>ПП!B68</f>
        <v>0</v>
      </c>
      <c r="D80" s="157">
        <f>ПП!C68</f>
        <v>0</v>
      </c>
      <c r="E80" s="208">
        <f>ПП!D68</f>
        <v>0</v>
      </c>
      <c r="F80" s="206">
        <f>SUMIF('Отчет РПЗ(ПЗ)_ПЗИП'!$D:$D,Справочно!$E45,'Отчет РПЗ(ПЗ)_ПЗИП'!$AD:$AD)</f>
        <v>0</v>
      </c>
      <c r="G80" s="207">
        <f t="shared" si="23"/>
        <v>0</v>
      </c>
      <c r="H80" s="510" t="e">
        <f t="shared" si="24"/>
        <v>#DIV/0!</v>
      </c>
      <c r="L80" s="339">
        <f>ПП!H68</f>
        <v>0</v>
      </c>
      <c r="M80" s="287">
        <f>SUMIFS('Отчет РПЗ(ПЗ)_ПЗИП'!$AD:$AD,'Отчет РПЗ(ПЗ)_ПЗИП'!$D:$D,Справочно!$E45,'Отчет РПЗ(ПЗ)_ПЗИП'!$K:$K,ПП!$G$14)</f>
        <v>0</v>
      </c>
      <c r="N80" s="287">
        <f t="shared" si="25"/>
        <v>0</v>
      </c>
      <c r="O80" s="340" t="e">
        <f t="shared" si="26"/>
        <v>#DIV/0!</v>
      </c>
      <c r="P80" s="332">
        <f>ПП!J68</f>
        <v>0</v>
      </c>
      <c r="Q80" s="287">
        <f>SUMIFS('Отчет РПЗ(ПЗ)_ПЗИП'!$AD:$AD,'Отчет РПЗ(ПЗ)_ПЗИП'!$D:$D,Справочно!$E45,'Отчет РПЗ(ПЗ)_ПЗИП'!$K:$K,ПП!$I$14)</f>
        <v>0</v>
      </c>
      <c r="R80" s="287">
        <f t="shared" si="27"/>
        <v>0</v>
      </c>
      <c r="S80" s="340" t="e">
        <f t="shared" si="28"/>
        <v>#DIV/0!</v>
      </c>
      <c r="T80" s="332">
        <f>ПП!L68</f>
        <v>0</v>
      </c>
      <c r="U80" s="287">
        <f>SUMIFS('Отчет РПЗ(ПЗ)_ПЗИП'!$AD:$AD,'Отчет РПЗ(ПЗ)_ПЗИП'!$D:$D,Справочно!$E45,'Отчет РПЗ(ПЗ)_ПЗИП'!$K:$K,ПП!$K$14)</f>
        <v>0</v>
      </c>
      <c r="V80" s="287">
        <f t="shared" si="29"/>
        <v>0</v>
      </c>
      <c r="W80" s="341" t="e">
        <f t="shared" si="30"/>
        <v>#DIV/0!</v>
      </c>
      <c r="X80" s="309">
        <f t="shared" si="31"/>
        <v>0</v>
      </c>
      <c r="Y80" s="350">
        <f t="shared" si="32"/>
        <v>0</v>
      </c>
      <c r="Z80" s="350">
        <f t="shared" si="33"/>
        <v>0</v>
      </c>
      <c r="AA80" s="355" t="e">
        <f t="shared" si="34"/>
        <v>#DIV/0!</v>
      </c>
      <c r="AB80" s="198">
        <f>ПП!P68</f>
        <v>0</v>
      </c>
      <c r="AC80" s="294">
        <f>SUMIFS('Отчет РПЗ(ПЗ)_ПЗИП'!$AD:$AD,'Отчет РПЗ(ПЗ)_ПЗИП'!$D:$D,Справочно!$E45,'Отчет РПЗ(ПЗ)_ПЗИП'!$K:$K,ПП!$O$14)</f>
        <v>0</v>
      </c>
      <c r="AD80" s="389">
        <f t="shared" si="35"/>
        <v>0</v>
      </c>
      <c r="AE80" s="400" t="e">
        <f t="shared" si="36"/>
        <v>#DIV/0!</v>
      </c>
      <c r="AF80" s="313">
        <f>ПП!R68</f>
        <v>0</v>
      </c>
      <c r="AG80" s="294">
        <f>SUMIFS('Отчет РПЗ(ПЗ)_ПЗИП'!$AD:$AD,'Отчет РПЗ(ПЗ)_ПЗИП'!$D:$D,Справочно!$E45,'Отчет РПЗ(ПЗ)_ПЗИП'!$K:$K,ПП!$Q$14)</f>
        <v>0</v>
      </c>
      <c r="AH80" s="389">
        <f t="shared" si="37"/>
        <v>0</v>
      </c>
      <c r="AI80" s="400" t="e">
        <f t="shared" si="38"/>
        <v>#DIV/0!</v>
      </c>
      <c r="AJ80" s="313">
        <f>ПП!T68</f>
        <v>0</v>
      </c>
      <c r="AK80" s="294">
        <f>SUMIFS('Отчет РПЗ(ПЗ)_ПЗИП'!$AD:$AD,'Отчет РПЗ(ПЗ)_ПЗИП'!$D:$D,Справочно!$E45,'Отчет РПЗ(ПЗ)_ПЗИП'!$K:$K,ПП!$S$14)</f>
        <v>0</v>
      </c>
      <c r="AL80" s="389">
        <f t="shared" si="39"/>
        <v>0</v>
      </c>
      <c r="AM80" s="398" t="e">
        <f t="shared" si="40"/>
        <v>#DIV/0!</v>
      </c>
      <c r="AN80" s="309">
        <f t="shared" si="41"/>
        <v>0</v>
      </c>
      <c r="AO80" s="395">
        <f t="shared" si="42"/>
        <v>0</v>
      </c>
      <c r="AP80" s="395">
        <f t="shared" si="43"/>
        <v>0</v>
      </c>
      <c r="AQ80" s="396" t="e">
        <f t="shared" si="44"/>
        <v>#DIV/0!</v>
      </c>
      <c r="AR80" s="198">
        <f>ПП!X68</f>
        <v>0</v>
      </c>
      <c r="AS80" s="278">
        <f>SUMIFS('Отчет РПЗ(ПЗ)_ПЗИП'!$AD:$AD,'Отчет РПЗ(ПЗ)_ПЗИП'!$D:$D,Справочно!$E45,'Отчет РПЗ(ПЗ)_ПЗИП'!$K:$K,ПП!$W$14)</f>
        <v>0</v>
      </c>
      <c r="AT80" s="280">
        <f t="shared" si="45"/>
        <v>0</v>
      </c>
      <c r="AU80" s="384" t="e">
        <f t="shared" si="46"/>
        <v>#DIV/0!</v>
      </c>
      <c r="AV80" s="313">
        <f>ПП!Z68</f>
        <v>0</v>
      </c>
      <c r="AW80" s="278">
        <f>SUMIFS('Отчет РПЗ(ПЗ)_ПЗИП'!$AD:$AD,'Отчет РПЗ(ПЗ)_ПЗИП'!$D:$D,Справочно!$E45,'Отчет РПЗ(ПЗ)_ПЗИП'!$K:$K,ПП!$Y$14)</f>
        <v>0</v>
      </c>
      <c r="AX80" s="280">
        <f t="shared" si="47"/>
        <v>0</v>
      </c>
      <c r="AY80" s="384" t="e">
        <f t="shared" si="48"/>
        <v>#DIV/0!</v>
      </c>
      <c r="AZ80" s="313">
        <f>ПП!AB68</f>
        <v>0</v>
      </c>
      <c r="BA80" s="278">
        <f>SUMIFS('Отчет РПЗ(ПЗ)_ПЗИП'!$AD:$AD,'Отчет РПЗ(ПЗ)_ПЗИП'!$D:$D,Справочно!$E45,'Отчет РПЗ(ПЗ)_ПЗИП'!$K:$K,ПП!$AA$14)</f>
        <v>0</v>
      </c>
      <c r="BB80" s="280">
        <f t="shared" si="49"/>
        <v>0</v>
      </c>
      <c r="BC80" s="377" t="e">
        <f t="shared" si="50"/>
        <v>#DIV/0!</v>
      </c>
      <c r="BD80" s="309">
        <f t="shared" si="51"/>
        <v>0</v>
      </c>
      <c r="BE80" s="374">
        <f t="shared" si="52"/>
        <v>0</v>
      </c>
      <c r="BF80" s="374">
        <f t="shared" si="53"/>
        <v>0</v>
      </c>
      <c r="BG80" s="375" t="e">
        <f t="shared" si="54"/>
        <v>#DIV/0!</v>
      </c>
      <c r="BH80" s="198">
        <f>ПП!AF68</f>
        <v>0</v>
      </c>
      <c r="BI80" s="300">
        <f>SUMIFS('Отчет РПЗ(ПЗ)_ПЗИП'!$AD:$AD,'Отчет РПЗ(ПЗ)_ПЗИП'!$D:$D,Справочно!$E45,'Отчет РПЗ(ПЗ)_ПЗИП'!$K:$K,ПП!$AE$14)</f>
        <v>0</v>
      </c>
      <c r="BJ80" s="360">
        <f t="shared" si="55"/>
        <v>0</v>
      </c>
      <c r="BK80" s="372" t="e">
        <f t="shared" si="56"/>
        <v>#DIV/0!</v>
      </c>
      <c r="BL80" s="313">
        <f>ПП!AH68</f>
        <v>0</v>
      </c>
      <c r="BM80" s="300">
        <f>SUMIFS('Отчет РПЗ(ПЗ)_ПЗИП'!$AD:$AD,'Отчет РПЗ(ПЗ)_ПЗИП'!$D:$D,Справочно!$E45,'Отчет РПЗ(ПЗ)_ПЗИП'!$K:$K,ПП!$AG$14)</f>
        <v>0</v>
      </c>
      <c r="BN80" s="360">
        <f t="shared" si="57"/>
        <v>0</v>
      </c>
      <c r="BO80" s="372" t="e">
        <f t="shared" si="58"/>
        <v>#DIV/0!</v>
      </c>
      <c r="BP80" s="313">
        <f>ПП!AJ68</f>
        <v>0</v>
      </c>
      <c r="BQ80" s="300">
        <f>SUMIFS('Отчет РПЗ(ПЗ)_ПЗИП'!$AD:$AD,'Отчет РПЗ(ПЗ)_ПЗИП'!$D:$D,Справочно!$E45,'Отчет РПЗ(ПЗ)_ПЗИП'!$K:$K,ПП!$AI$14)</f>
        <v>0</v>
      </c>
      <c r="BR80" s="360">
        <f t="shared" si="59"/>
        <v>0</v>
      </c>
      <c r="BS80" s="370" t="e">
        <f t="shared" si="60"/>
        <v>#DIV/0!</v>
      </c>
      <c r="BT80" s="309">
        <f t="shared" si="61"/>
        <v>0</v>
      </c>
      <c r="BU80" s="367">
        <f t="shared" si="62"/>
        <v>0</v>
      </c>
      <c r="BV80" s="367">
        <f t="shared" si="63"/>
        <v>0</v>
      </c>
      <c r="BW80" s="368" t="e">
        <f t="shared" si="64"/>
        <v>#DIV/0!</v>
      </c>
    </row>
    <row r="81" spans="2:75" ht="14.4" thickBot="1" x14ac:dyDescent="0.35">
      <c r="B81" s="100" t="s">
        <v>465</v>
      </c>
      <c r="C81" s="79">
        <f>SUM(C56:C68)</f>
        <v>4</v>
      </c>
      <c r="D81" s="160">
        <f>SUM(D56:D68)</f>
        <v>6.6666666666666666E-2</v>
      </c>
      <c r="E81" s="209">
        <f>SUM(E56:E68)</f>
        <v>12231000</v>
      </c>
      <c r="F81" s="210">
        <f>SUM(F56:F68)</f>
        <v>0</v>
      </c>
      <c r="G81" s="211">
        <f>SUM(G56:G68)</f>
        <v>12231000</v>
      </c>
      <c r="H81" s="511">
        <f t="shared" si="24"/>
        <v>1</v>
      </c>
      <c r="L81" s="307">
        <f t="shared" ref="L81:Z81" si="65">SUM(L56:L68)</f>
        <v>0</v>
      </c>
      <c r="M81" s="266">
        <f t="shared" si="65"/>
        <v>0</v>
      </c>
      <c r="N81" s="266">
        <f t="shared" si="65"/>
        <v>0</v>
      </c>
      <c r="O81" s="317" t="e">
        <f>SUM(O56:O68)</f>
        <v>#DIV/0!</v>
      </c>
      <c r="P81" s="306">
        <f t="shared" si="65"/>
        <v>0</v>
      </c>
      <c r="Q81" s="266">
        <f t="shared" si="65"/>
        <v>0</v>
      </c>
      <c r="R81" s="266">
        <f t="shared" si="65"/>
        <v>0</v>
      </c>
      <c r="S81" s="317" t="e">
        <f>SUM(S56:S68)</f>
        <v>#DIV/0!</v>
      </c>
      <c r="T81" s="306">
        <f>SUM(T56:T68)</f>
        <v>0</v>
      </c>
      <c r="U81" s="266">
        <f t="shared" si="65"/>
        <v>0</v>
      </c>
      <c r="V81" s="266">
        <f>SUM(V56:V68)</f>
        <v>0</v>
      </c>
      <c r="W81" s="321" t="e">
        <f>SUM(W56:W68)</f>
        <v>#DIV/0!</v>
      </c>
      <c r="X81" s="309">
        <f t="shared" si="65"/>
        <v>0</v>
      </c>
      <c r="Y81" s="276">
        <f t="shared" si="65"/>
        <v>0</v>
      </c>
      <c r="Z81" s="276">
        <f t="shared" si="65"/>
        <v>0</v>
      </c>
      <c r="AA81" s="356" t="e">
        <f t="shared" ref="AA81:BF81" si="66">SUM(AA56:AA68)</f>
        <v>#DIV/0!</v>
      </c>
      <c r="AB81" s="307">
        <f t="shared" si="66"/>
        <v>5200000</v>
      </c>
      <c r="AC81" s="266">
        <f t="shared" si="66"/>
        <v>0</v>
      </c>
      <c r="AD81" s="266">
        <f t="shared" si="66"/>
        <v>5200000</v>
      </c>
      <c r="AE81" s="317" t="e">
        <f t="shared" si="66"/>
        <v>#DIV/0!</v>
      </c>
      <c r="AF81" s="306">
        <f t="shared" si="66"/>
        <v>4300000</v>
      </c>
      <c r="AG81" s="266">
        <f t="shared" si="66"/>
        <v>0</v>
      </c>
      <c r="AH81" s="266">
        <f t="shared" si="66"/>
        <v>4300000</v>
      </c>
      <c r="AI81" s="317" t="e">
        <f t="shared" si="66"/>
        <v>#DIV/0!</v>
      </c>
      <c r="AJ81" s="306">
        <f t="shared" si="66"/>
        <v>0</v>
      </c>
      <c r="AK81" s="266">
        <f t="shared" si="66"/>
        <v>0</v>
      </c>
      <c r="AL81" s="266">
        <f t="shared" si="66"/>
        <v>0</v>
      </c>
      <c r="AM81" s="321" t="e">
        <f t="shared" si="66"/>
        <v>#DIV/0!</v>
      </c>
      <c r="AN81" s="309">
        <f t="shared" si="66"/>
        <v>9500000</v>
      </c>
      <c r="AO81" s="276">
        <f t="shared" si="66"/>
        <v>0</v>
      </c>
      <c r="AP81" s="276">
        <f t="shared" si="66"/>
        <v>9500000</v>
      </c>
      <c r="AQ81" s="356" t="e">
        <f t="shared" si="66"/>
        <v>#DIV/0!</v>
      </c>
      <c r="AR81" s="307">
        <f t="shared" si="66"/>
        <v>0</v>
      </c>
      <c r="AS81" s="266">
        <f t="shared" si="66"/>
        <v>0</v>
      </c>
      <c r="AT81" s="266">
        <f t="shared" si="66"/>
        <v>0</v>
      </c>
      <c r="AU81" s="317" t="e">
        <f t="shared" si="66"/>
        <v>#DIV/0!</v>
      </c>
      <c r="AV81" s="306">
        <f t="shared" si="66"/>
        <v>546000</v>
      </c>
      <c r="AW81" s="266">
        <f t="shared" si="66"/>
        <v>0</v>
      </c>
      <c r="AX81" s="266">
        <f t="shared" si="66"/>
        <v>546000</v>
      </c>
      <c r="AY81" s="317" t="e">
        <f t="shared" si="66"/>
        <v>#DIV/0!</v>
      </c>
      <c r="AZ81" s="306">
        <f t="shared" si="66"/>
        <v>0</v>
      </c>
      <c r="BA81" s="266">
        <f t="shared" si="66"/>
        <v>0</v>
      </c>
      <c r="BB81" s="266">
        <f t="shared" si="66"/>
        <v>0</v>
      </c>
      <c r="BC81" s="321" t="e">
        <f t="shared" si="66"/>
        <v>#DIV/0!</v>
      </c>
      <c r="BD81" s="309">
        <f t="shared" si="66"/>
        <v>546000</v>
      </c>
      <c r="BE81" s="276">
        <f t="shared" si="66"/>
        <v>0</v>
      </c>
      <c r="BF81" s="276">
        <f t="shared" si="66"/>
        <v>546000</v>
      </c>
      <c r="BG81" s="356" t="e">
        <f t="shared" ref="BG81:BW81" si="67">SUM(BG56:BG68)</f>
        <v>#DIV/0!</v>
      </c>
      <c r="BH81" s="307">
        <f t="shared" si="67"/>
        <v>0</v>
      </c>
      <c r="BI81" s="266">
        <f t="shared" si="67"/>
        <v>0</v>
      </c>
      <c r="BJ81" s="266">
        <f t="shared" si="67"/>
        <v>0</v>
      </c>
      <c r="BK81" s="317" t="e">
        <f t="shared" si="67"/>
        <v>#DIV/0!</v>
      </c>
      <c r="BL81" s="306">
        <f t="shared" si="67"/>
        <v>0</v>
      </c>
      <c r="BM81" s="266">
        <f t="shared" si="67"/>
        <v>0</v>
      </c>
      <c r="BN81" s="266">
        <f t="shared" si="67"/>
        <v>0</v>
      </c>
      <c r="BO81" s="317" t="e">
        <f t="shared" si="67"/>
        <v>#DIV/0!</v>
      </c>
      <c r="BP81" s="306">
        <f t="shared" si="67"/>
        <v>0</v>
      </c>
      <c r="BQ81" s="266">
        <f t="shared" si="67"/>
        <v>0</v>
      </c>
      <c r="BR81" s="266">
        <f t="shared" si="67"/>
        <v>0</v>
      </c>
      <c r="BS81" s="321" t="e">
        <f t="shared" si="67"/>
        <v>#DIV/0!</v>
      </c>
      <c r="BT81" s="309">
        <f t="shared" si="67"/>
        <v>0</v>
      </c>
      <c r="BU81" s="276">
        <f t="shared" si="67"/>
        <v>0</v>
      </c>
      <c r="BV81" s="276">
        <f t="shared" si="67"/>
        <v>0</v>
      </c>
      <c r="BW81" s="356" t="e">
        <f t="shared" si="67"/>
        <v>#DIV/0!</v>
      </c>
    </row>
    <row r="82" spans="2:75" x14ac:dyDescent="0.3"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318"/>
    </row>
    <row r="83" spans="2:75" ht="14.4" thickBot="1" x14ac:dyDescent="0.35"/>
    <row r="84" spans="2:75" ht="14.4" thickBot="1" x14ac:dyDescent="0.35">
      <c r="B84" s="78" t="s">
        <v>369</v>
      </c>
      <c r="C84" s="153" t="s">
        <v>330</v>
      </c>
    </row>
    <row r="85" spans="2:75" x14ac:dyDescent="0.3">
      <c r="B85" s="97" t="s">
        <v>255</v>
      </c>
      <c r="C85" s="154">
        <f>COUNTIF('Отчет РПЗ(ПЗ)_ПЗИП'!$E:$E,Справочно!$E3)</f>
        <v>0</v>
      </c>
    </row>
    <row r="86" spans="2:75" x14ac:dyDescent="0.3">
      <c r="B86" s="97" t="s">
        <v>254</v>
      </c>
      <c r="C86" s="155">
        <f>COUNTIF('Отчет РПЗ(ПЗ)_ПЗИП'!$E:$E,Справочно!$E4)</f>
        <v>52</v>
      </c>
    </row>
    <row r="87" spans="2:75" x14ac:dyDescent="0.3">
      <c r="B87" s="97" t="s">
        <v>258</v>
      </c>
      <c r="C87" s="155">
        <f>COUNTIF('Отчет РПЗ(ПЗ)_ПЗИП'!$E:$E,Справочно!$E5)</f>
        <v>0</v>
      </c>
    </row>
    <row r="88" spans="2:75" x14ac:dyDescent="0.3">
      <c r="B88" s="97" t="s">
        <v>487</v>
      </c>
      <c r="C88" s="155">
        <f>COUNTIF('Отчет РПЗ(ПЗ)_ПЗИП'!$E:$E,Справочно!$E6)</f>
        <v>0</v>
      </c>
    </row>
    <row r="89" spans="2:75" x14ac:dyDescent="0.3">
      <c r="B89" s="97" t="s">
        <v>260</v>
      </c>
      <c r="C89" s="155">
        <f>COUNTIF('Отчет РПЗ(ПЗ)_ПЗИП'!$E:$E,Справочно!$E7)</f>
        <v>0</v>
      </c>
    </row>
    <row r="90" spans="2:75" x14ac:dyDescent="0.3">
      <c r="B90" s="97" t="s">
        <v>259</v>
      </c>
      <c r="C90" s="155">
        <f>COUNTIF('Отчет РПЗ(ПЗ)_ПЗИП'!$E:$E,Справочно!$E8)</f>
        <v>0</v>
      </c>
    </row>
    <row r="91" spans="2:75" x14ac:dyDescent="0.3">
      <c r="B91" s="97" t="s">
        <v>263</v>
      </c>
      <c r="C91" s="155">
        <f>COUNTIF('Отчет РПЗ(ПЗ)_ПЗИП'!$E:$E,Справочно!$E9)</f>
        <v>0</v>
      </c>
    </row>
    <row r="92" spans="2:75" x14ac:dyDescent="0.3">
      <c r="B92" s="97" t="s">
        <v>275</v>
      </c>
      <c r="C92" s="155">
        <f>COUNTIF('Отчет РПЗ(ПЗ)_ПЗИП'!$E:$E,Справочно!$E10)</f>
        <v>4</v>
      </c>
    </row>
    <row r="93" spans="2:75" x14ac:dyDescent="0.3">
      <c r="B93" s="97" t="s">
        <v>272</v>
      </c>
      <c r="C93" s="155">
        <f>COUNTIF('Отчет РПЗ(ПЗ)_ПЗИП'!$E:$E,Справочно!$E11)</f>
        <v>0</v>
      </c>
    </row>
    <row r="94" spans="2:75" x14ac:dyDescent="0.3">
      <c r="B94" s="97" t="s">
        <v>273</v>
      </c>
      <c r="C94" s="155">
        <f>COUNTIF('Отчет РПЗ(ПЗ)_ПЗИП'!$E:$E,Справочно!$E12)</f>
        <v>1</v>
      </c>
    </row>
    <row r="95" spans="2:75" ht="14.4" thickBot="1" x14ac:dyDescent="0.35">
      <c r="B95" s="98" t="s">
        <v>274</v>
      </c>
      <c r="C95" s="156">
        <f>COUNTIF('Отчет РПЗ(ПЗ)_ПЗИП'!$E:$E,Справочно!$E13)</f>
        <v>0</v>
      </c>
    </row>
  </sheetData>
  <sheetCalcPr fullCalcOnLoad="1"/>
  <mergeCells count="149">
    <mergeCell ref="BT26:BU26"/>
    <mergeCell ref="BV26:BW26"/>
    <mergeCell ref="BH49:BW49"/>
    <mergeCell ref="BH26:BI26"/>
    <mergeCell ref="BJ26:BK26"/>
    <mergeCell ref="BL26:BM26"/>
    <mergeCell ref="BN26:BO26"/>
    <mergeCell ref="BP26:BQ26"/>
    <mergeCell ref="BR26:BS26"/>
    <mergeCell ref="BH53:BW53"/>
    <mergeCell ref="BJ54:BK54"/>
    <mergeCell ref="BN54:BO54"/>
    <mergeCell ref="BR54:BS54"/>
    <mergeCell ref="BV54:BW54"/>
    <mergeCell ref="BH51:BW51"/>
    <mergeCell ref="AT54:AU54"/>
    <mergeCell ref="AX54:AY54"/>
    <mergeCell ref="BB54:BC54"/>
    <mergeCell ref="BF54:BG54"/>
    <mergeCell ref="AR51:BG51"/>
    <mergeCell ref="AR26:AS26"/>
    <mergeCell ref="AT26:AU26"/>
    <mergeCell ref="AV26:AW26"/>
    <mergeCell ref="AX26:AY26"/>
    <mergeCell ref="AZ26:BA26"/>
    <mergeCell ref="BH24:BW24"/>
    <mergeCell ref="BH25:BK25"/>
    <mergeCell ref="BL25:BO25"/>
    <mergeCell ref="BP25:BS25"/>
    <mergeCell ref="BT25:BW25"/>
    <mergeCell ref="AR53:BG53"/>
    <mergeCell ref="BB26:BC26"/>
    <mergeCell ref="BD26:BE26"/>
    <mergeCell ref="BF26:BG26"/>
    <mergeCell ref="AR49:BG49"/>
    <mergeCell ref="AD54:AE54"/>
    <mergeCell ref="AH54:AI54"/>
    <mergeCell ref="AL54:AM54"/>
    <mergeCell ref="AP54:AQ54"/>
    <mergeCell ref="AH26:AI26"/>
    <mergeCell ref="AJ26:AK26"/>
    <mergeCell ref="AL26:AM26"/>
    <mergeCell ref="AN26:AO26"/>
    <mergeCell ref="AB49:AQ49"/>
    <mergeCell ref="AR24:BG24"/>
    <mergeCell ref="AR25:AU25"/>
    <mergeCell ref="AV25:AY25"/>
    <mergeCell ref="AZ25:BC25"/>
    <mergeCell ref="AB26:AC26"/>
    <mergeCell ref="AD26:AE26"/>
    <mergeCell ref="AF26:AG26"/>
    <mergeCell ref="BD25:BG25"/>
    <mergeCell ref="AP26:AQ26"/>
    <mergeCell ref="AJ25:AM25"/>
    <mergeCell ref="AN25:AQ25"/>
    <mergeCell ref="AD17:AD19"/>
    <mergeCell ref="AE17:AE19"/>
    <mergeCell ref="AB51:AQ51"/>
    <mergeCell ref="AB53:AQ53"/>
    <mergeCell ref="AC15:AD15"/>
    <mergeCell ref="AB16:AC16"/>
    <mergeCell ref="AD16:AE16"/>
    <mergeCell ref="Q17:Q19"/>
    <mergeCell ref="R17:R19"/>
    <mergeCell ref="S17:S19"/>
    <mergeCell ref="T17:T19"/>
    <mergeCell ref="P15:S15"/>
    <mergeCell ref="T15:W15"/>
    <mergeCell ref="U17:U19"/>
    <mergeCell ref="P17:P19"/>
    <mergeCell ref="V17:V19"/>
    <mergeCell ref="W17:W19"/>
    <mergeCell ref="K14:AA14"/>
    <mergeCell ref="X15:AA15"/>
    <mergeCell ref="L16:M16"/>
    <mergeCell ref="N16:O16"/>
    <mergeCell ref="P16:Q16"/>
    <mergeCell ref="R16:S16"/>
    <mergeCell ref="T16:U16"/>
    <mergeCell ref="V16:W16"/>
    <mergeCell ref="X16:Y16"/>
    <mergeCell ref="Z16:AA16"/>
    <mergeCell ref="T25:W25"/>
    <mergeCell ref="R26:S26"/>
    <mergeCell ref="T26:U26"/>
    <mergeCell ref="V26:W26"/>
    <mergeCell ref="AB17:AB19"/>
    <mergeCell ref="AC17:AC19"/>
    <mergeCell ref="Z26:AA26"/>
    <mergeCell ref="AB24:AQ24"/>
    <mergeCell ref="AB25:AE25"/>
    <mergeCell ref="AF25:AI25"/>
    <mergeCell ref="F54:F55"/>
    <mergeCell ref="L49:AA49"/>
    <mergeCell ref="L51:AA51"/>
    <mergeCell ref="L53:AA53"/>
    <mergeCell ref="R54:S54"/>
    <mergeCell ref="V54:W54"/>
    <mergeCell ref="Z54:AA54"/>
    <mergeCell ref="B53:H53"/>
    <mergeCell ref="G54:H54"/>
    <mergeCell ref="N54:O54"/>
    <mergeCell ref="X17:X19"/>
    <mergeCell ref="Y17:Y19"/>
    <mergeCell ref="C55:E55"/>
    <mergeCell ref="C24:C26"/>
    <mergeCell ref="D24:D26"/>
    <mergeCell ref="E24:E26"/>
    <mergeCell ref="B51:J51"/>
    <mergeCell ref="B49:J49"/>
    <mergeCell ref="N26:O26"/>
    <mergeCell ref="P26:Q26"/>
    <mergeCell ref="L15:O15"/>
    <mergeCell ref="L17:L19"/>
    <mergeCell ref="K15:K19"/>
    <mergeCell ref="F24:F26"/>
    <mergeCell ref="L25:O25"/>
    <mergeCell ref="L24:AA24"/>
    <mergeCell ref="P25:S25"/>
    <mergeCell ref="X25:AA25"/>
    <mergeCell ref="Z17:Z19"/>
    <mergeCell ref="L26:M26"/>
    <mergeCell ref="X26:Y26"/>
    <mergeCell ref="B2:J2"/>
    <mergeCell ref="AA17:AA19"/>
    <mergeCell ref="M17:M19"/>
    <mergeCell ref="N17:N19"/>
    <mergeCell ref="O17:O19"/>
    <mergeCell ref="C11:D11"/>
    <mergeCell ref="C12:D12"/>
    <mergeCell ref="H24:H26"/>
    <mergeCell ref="I24:I26"/>
    <mergeCell ref="B24:B27"/>
    <mergeCell ref="C5:D5"/>
    <mergeCell ref="C6:D6"/>
    <mergeCell ref="C7:D7"/>
    <mergeCell ref="C8:D8"/>
    <mergeCell ref="C9:D9"/>
    <mergeCell ref="C10:D10"/>
    <mergeCell ref="C19:E19"/>
    <mergeCell ref="G27:H27"/>
    <mergeCell ref="I27:J27"/>
    <mergeCell ref="C27:D27"/>
    <mergeCell ref="C15:C16"/>
    <mergeCell ref="D15:D16"/>
    <mergeCell ref="E27:F27"/>
    <mergeCell ref="G24:G26"/>
    <mergeCell ref="J24:J26"/>
    <mergeCell ref="G15:H15"/>
  </mergeCells>
  <phoneticPr fontId="18" type="noConversion"/>
  <conditionalFormatting sqref="E52 C17:E17">
    <cfRule type="cellIs" dxfId="9" priority="250" operator="equal">
      <formula>#REF!</formula>
    </cfRule>
    <cfRule type="cellIs" dxfId="8" priority="251" operator="lessThan">
      <formula>#REF!</formula>
    </cfRule>
  </conditionalFormatting>
  <conditionalFormatting sqref="F17">
    <cfRule type="cellIs" dxfId="7" priority="235" operator="lessThan">
      <formula>$I$52</formula>
    </cfRule>
    <cfRule type="cellIs" dxfId="6" priority="236" operator="greaterThan">
      <formula>$I$52</formula>
    </cfRule>
    <cfRule type="cellIs" dxfId="5" priority="240" operator="equal">
      <formula>$I$52</formula>
    </cfRule>
  </conditionalFormatting>
  <conditionalFormatting sqref="E50">
    <cfRule type="cellIs" dxfId="4" priority="226" operator="greaterThan">
      <formula>$C$50</formula>
    </cfRule>
  </conditionalFormatting>
  <conditionalFormatting sqref="I52">
    <cfRule type="expression" dxfId="3" priority="565">
      <formula>"&lt;&gt;$K$4"</formula>
    </cfRule>
    <cfRule type="cellIs" dxfId="2" priority="566" operator="lessThan">
      <formula>$F$17</formula>
    </cfRule>
    <cfRule type="cellIs" dxfId="1" priority="567" operator="greaterThan">
      <formula>$F$17</formula>
    </cfRule>
    <cfRule type="cellIs" dxfId="0" priority="568" operator="equal">
      <formula>$F$17</formula>
    </cfRule>
    <cfRule type="iconSet" priority="569">
      <iconSet iconSet="3Symbols">
        <cfvo type="percent" val="0"/>
        <cfvo type="percent" val="33"/>
        <cfvo type="num" val="&quot;сумм($D$4:$D$9)&quot;"/>
      </iconSet>
    </cfRule>
  </conditionalFormatting>
  <conditionalFormatting sqref="F17:G17">
    <cfRule type="iconSet" priority="246">
      <iconSet iconSet="3Symbols">
        <cfvo type="percent" val="0"/>
        <cfvo type="percent" val="33"/>
        <cfvo type="num" val="&quot;сумм($D$4:$D$9)&quot;"/>
      </iconSet>
    </cfRule>
  </conditionalFormatting>
  <conditionalFormatting sqref="G56:G80">
    <cfRule type="dataBar" priority="222">
      <dataBar>
        <cfvo type="min"/>
        <cfvo type="max"/>
        <color rgb="FFFFB628"/>
      </dataBar>
    </cfRule>
  </conditionalFormatting>
  <conditionalFormatting sqref="H56:H80">
    <cfRule type="dataBar" priority="221">
      <dataBar>
        <cfvo type="min"/>
        <cfvo type="max"/>
        <color rgb="FFFF555A"/>
      </dataBar>
    </cfRule>
  </conditionalFormatting>
  <conditionalFormatting sqref="E28:E47">
    <cfRule type="dataBar" priority="315">
      <dataBar>
        <cfvo type="min"/>
        <cfvo type="max"/>
        <color rgb="FFFFB628"/>
      </dataBar>
    </cfRule>
  </conditionalFormatting>
  <conditionalFormatting sqref="F28:F47">
    <cfRule type="dataBar" priority="316">
      <dataBar>
        <cfvo type="min"/>
        <cfvo type="max"/>
        <color rgb="FFFF555A"/>
      </dataBar>
    </cfRule>
  </conditionalFormatting>
  <conditionalFormatting sqref="I28:I47">
    <cfRule type="dataBar" priority="317">
      <dataBar>
        <cfvo type="min"/>
        <cfvo type="max"/>
        <color rgb="FFD6007B"/>
      </dataBar>
    </cfRule>
  </conditionalFormatting>
  <conditionalFormatting sqref="J28:J47">
    <cfRule type="dataBar" priority="318">
      <dataBar>
        <cfvo type="min"/>
        <cfvo type="max"/>
        <color rgb="FF638EC6"/>
      </dataBar>
    </cfRule>
  </conditionalFormatting>
  <conditionalFormatting sqref="F28:F47 F50">
    <cfRule type="dataBar" priority="220">
      <dataBar>
        <cfvo type="min"/>
        <cfvo type="max"/>
        <color rgb="FFFF555A"/>
      </dataBar>
    </cfRule>
  </conditionalFormatting>
  <conditionalFormatting sqref="E28:E47 E50">
    <cfRule type="dataBar" priority="219">
      <dataBar>
        <cfvo type="min"/>
        <cfvo type="max"/>
        <color rgb="FFFFB628"/>
      </dataBar>
    </cfRule>
  </conditionalFormatting>
  <conditionalFormatting sqref="I28:I47 I50">
    <cfRule type="dataBar" priority="218">
      <dataBar>
        <cfvo type="min"/>
        <cfvo type="max"/>
        <color rgb="FFD6007B"/>
      </dataBar>
    </cfRule>
  </conditionalFormatting>
  <conditionalFormatting sqref="J28:J47 J50">
    <cfRule type="dataBar" priority="217">
      <dataBar>
        <cfvo type="min"/>
        <cfvo type="max"/>
        <color rgb="FF008AEF"/>
      </dataBar>
    </cfRule>
  </conditionalFormatting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opLeftCell="A19" zoomScaleNormal="100" workbookViewId="0">
      <selection activeCell="B18" sqref="B18"/>
    </sheetView>
  </sheetViews>
  <sheetFormatPr defaultColWidth="9.109375" defaultRowHeight="13.8" x14ac:dyDescent="0.3"/>
  <cols>
    <col min="1" max="1" width="3.88671875" style="77" customWidth="1"/>
    <col min="2" max="2" width="108.6640625" style="77" customWidth="1"/>
    <col min="3" max="3" width="7.33203125" style="77" customWidth="1"/>
    <col min="4" max="4" width="19" style="77" customWidth="1"/>
    <col min="5" max="16384" width="9.109375" style="77"/>
  </cols>
  <sheetData>
    <row r="2" spans="1:10" x14ac:dyDescent="0.3">
      <c r="B2" s="758" t="s">
        <v>502</v>
      </c>
      <c r="C2" s="758"/>
      <c r="D2" s="758"/>
    </row>
    <row r="3" spans="1:10" x14ac:dyDescent="0.3">
      <c r="B3" s="758" t="s">
        <v>239</v>
      </c>
      <c r="C3" s="758"/>
      <c r="D3" s="758"/>
      <c r="E3" s="14"/>
      <c r="F3" s="14"/>
      <c r="G3" s="14"/>
      <c r="H3" s="14"/>
      <c r="I3" s="14"/>
      <c r="J3" s="14"/>
    </row>
    <row r="4" spans="1:10" ht="14.4" thickBot="1" x14ac:dyDescent="0.35">
      <c r="B4" s="3"/>
      <c r="C4" s="3"/>
      <c r="D4" s="3"/>
      <c r="E4" s="14"/>
      <c r="F4" s="14"/>
      <c r="G4" s="14"/>
      <c r="H4" s="14"/>
      <c r="I4" s="14"/>
      <c r="J4" s="14"/>
    </row>
    <row r="5" spans="1:10" x14ac:dyDescent="0.3">
      <c r="B5" s="256" t="s">
        <v>206</v>
      </c>
      <c r="C5" s="890" t="str">
        <f>РПЗ!$B5</f>
        <v>117519,г.Москва, Варшавское ш., д.132</v>
      </c>
      <c r="D5" s="891"/>
    </row>
    <row r="6" spans="1:10" x14ac:dyDescent="0.3">
      <c r="B6" s="256" t="s">
        <v>207</v>
      </c>
      <c r="C6" s="888">
        <f>РПЗ!$B6</f>
        <v>0</v>
      </c>
      <c r="D6" s="889"/>
    </row>
    <row r="7" spans="1:10" x14ac:dyDescent="0.3">
      <c r="B7" s="256" t="s">
        <v>208</v>
      </c>
      <c r="C7" s="888" t="str">
        <f>РПЗ!$B7</f>
        <v>PavlenkoVV@mrtiran.ru</v>
      </c>
      <c r="D7" s="889"/>
    </row>
    <row r="8" spans="1:10" x14ac:dyDescent="0.3">
      <c r="B8" s="256" t="s">
        <v>209</v>
      </c>
      <c r="C8" s="888">
        <f>РПЗ!$B8</f>
        <v>7726700037</v>
      </c>
      <c r="D8" s="889"/>
    </row>
    <row r="9" spans="1:10" x14ac:dyDescent="0.3">
      <c r="B9" s="256" t="s">
        <v>210</v>
      </c>
      <c r="C9" s="888">
        <f>РПЗ!$B9</f>
        <v>772601001</v>
      </c>
      <c r="D9" s="889"/>
    </row>
    <row r="10" spans="1:10" x14ac:dyDescent="0.3">
      <c r="B10" s="256" t="s">
        <v>211</v>
      </c>
      <c r="C10" s="888">
        <f>РПЗ!$B10</f>
        <v>45000000000</v>
      </c>
      <c r="D10" s="889"/>
    </row>
    <row r="11" spans="1:10" ht="14.4" thickBot="1" x14ac:dyDescent="0.35">
      <c r="B11" s="256" t="s">
        <v>212</v>
      </c>
      <c r="C11" s="886">
        <f>РПЗ!$B11</f>
        <v>0</v>
      </c>
      <c r="D11" s="887"/>
    </row>
    <row r="12" spans="1:10" ht="27" thickBot="1" x14ac:dyDescent="0.35">
      <c r="B12" s="466" t="s">
        <v>581</v>
      </c>
      <c r="C12" s="751"/>
      <c r="D12" s="752"/>
    </row>
    <row r="13" spans="1:10" ht="14.4" thickBot="1" x14ac:dyDescent="0.35"/>
    <row r="14" spans="1:10" ht="28.2" thickBot="1" x14ac:dyDescent="0.35">
      <c r="A14" s="217" t="s">
        <v>504</v>
      </c>
      <c r="B14" s="175" t="s">
        <v>505</v>
      </c>
      <c r="C14" s="223" t="s">
        <v>506</v>
      </c>
      <c r="D14" s="224" t="s">
        <v>507</v>
      </c>
    </row>
    <row r="15" spans="1:10" ht="26.25" customHeight="1" x14ac:dyDescent="0.3">
      <c r="A15" s="222">
        <v>1</v>
      </c>
      <c r="B15" s="225" t="s">
        <v>1454</v>
      </c>
      <c r="C15" s="226">
        <f>SUM(C16:C18)</f>
        <v>0</v>
      </c>
      <c r="D15" s="227">
        <f>SUM(D16:D18)</f>
        <v>0</v>
      </c>
    </row>
    <row r="16" spans="1:10" ht="26.25" customHeight="1" x14ac:dyDescent="0.3">
      <c r="A16" s="220" t="s">
        <v>508</v>
      </c>
      <c r="B16" s="218" t="s">
        <v>521</v>
      </c>
      <c r="C16" s="235"/>
      <c r="D16" s="236"/>
    </row>
    <row r="17" spans="1:4" ht="26.25" customHeight="1" x14ac:dyDescent="0.3">
      <c r="A17" s="220" t="s">
        <v>509</v>
      </c>
      <c r="B17" s="218" t="s">
        <v>523</v>
      </c>
      <c r="C17" s="235"/>
      <c r="D17" s="236"/>
    </row>
    <row r="18" spans="1:4" ht="26.25" customHeight="1" thickBot="1" x14ac:dyDescent="0.35">
      <c r="A18" s="221" t="s">
        <v>510</v>
      </c>
      <c r="B18" s="219" t="s">
        <v>1458</v>
      </c>
      <c r="C18" s="237"/>
      <c r="D18" s="238"/>
    </row>
    <row r="19" spans="1:4" ht="26.25" customHeight="1" thickBot="1" x14ac:dyDescent="0.35">
      <c r="A19" s="231">
        <v>2</v>
      </c>
      <c r="B19" s="232" t="s">
        <v>1455</v>
      </c>
      <c r="C19" s="239"/>
      <c r="D19" s="240"/>
    </row>
    <row r="20" spans="1:4" ht="26.25" customHeight="1" x14ac:dyDescent="0.3">
      <c r="A20" s="222">
        <v>3</v>
      </c>
      <c r="B20" s="225" t="s">
        <v>1457</v>
      </c>
      <c r="C20" s="226">
        <f>SUM(C21:C22,C24)</f>
        <v>0</v>
      </c>
      <c r="D20" s="227">
        <f>SUM(D21:D22,D24)</f>
        <v>0</v>
      </c>
    </row>
    <row r="21" spans="1:4" ht="26.25" customHeight="1" x14ac:dyDescent="0.3">
      <c r="A21" s="220" t="s">
        <v>511</v>
      </c>
      <c r="B21" s="218" t="s">
        <v>524</v>
      </c>
      <c r="C21" s="235"/>
      <c r="D21" s="236"/>
    </row>
    <row r="22" spans="1:4" ht="26.25" customHeight="1" x14ac:dyDescent="0.3">
      <c r="A22" s="220" t="s">
        <v>512</v>
      </c>
      <c r="B22" s="218" t="s">
        <v>525</v>
      </c>
      <c r="C22" s="235"/>
      <c r="D22" s="236"/>
    </row>
    <row r="23" spans="1:4" ht="26.25" customHeight="1" x14ac:dyDescent="0.3">
      <c r="A23" s="228" t="s">
        <v>513</v>
      </c>
      <c r="B23" s="229" t="s">
        <v>526</v>
      </c>
      <c r="C23" s="241"/>
      <c r="D23" s="242"/>
    </row>
    <row r="24" spans="1:4" ht="26.25" customHeight="1" thickBot="1" x14ac:dyDescent="0.35">
      <c r="A24" s="221" t="s">
        <v>514</v>
      </c>
      <c r="B24" s="230" t="s">
        <v>527</v>
      </c>
      <c r="C24" s="243"/>
      <c r="D24" s="244"/>
    </row>
    <row r="25" spans="1:4" ht="26.25" customHeight="1" thickBot="1" x14ac:dyDescent="0.35">
      <c r="A25" s="233">
        <v>4</v>
      </c>
      <c r="B25" s="234" t="s">
        <v>515</v>
      </c>
      <c r="C25" s="245"/>
      <c r="D25" s="246"/>
    </row>
    <row r="26" spans="1:4" ht="26.25" customHeight="1" x14ac:dyDescent="0.3">
      <c r="A26" s="222">
        <v>5</v>
      </c>
      <c r="B26" s="225" t="s">
        <v>580</v>
      </c>
      <c r="C26" s="226">
        <f>SUM(C27:C28)</f>
        <v>0</v>
      </c>
      <c r="D26" s="227">
        <f>SUM(D27:D28)</f>
        <v>0</v>
      </c>
    </row>
    <row r="27" spans="1:4" ht="26.25" customHeight="1" x14ac:dyDescent="0.3">
      <c r="A27" s="220" t="s">
        <v>516</v>
      </c>
      <c r="B27" s="218" t="s">
        <v>1459</v>
      </c>
      <c r="C27" s="235"/>
      <c r="D27" s="236"/>
    </row>
    <row r="28" spans="1:4" ht="26.25" customHeight="1" thickBot="1" x14ac:dyDescent="0.35">
      <c r="A28" s="221" t="s">
        <v>517</v>
      </c>
      <c r="B28" s="219" t="s">
        <v>1460</v>
      </c>
      <c r="C28" s="237"/>
      <c r="D28" s="238"/>
    </row>
    <row r="29" spans="1:4" ht="26.25" customHeight="1" x14ac:dyDescent="0.3">
      <c r="A29" s="222">
        <v>6</v>
      </c>
      <c r="B29" s="225" t="s">
        <v>1463</v>
      </c>
      <c r="C29" s="226">
        <f>SUM(C30:C32)</f>
        <v>0</v>
      </c>
      <c r="D29" s="227">
        <f>SUM(D30:D32)</f>
        <v>0</v>
      </c>
    </row>
    <row r="30" spans="1:4" ht="26.25" customHeight="1" x14ac:dyDescent="0.3">
      <c r="A30" s="220" t="s">
        <v>518</v>
      </c>
      <c r="B30" s="218" t="s">
        <v>1461</v>
      </c>
      <c r="C30" s="235"/>
      <c r="D30" s="236"/>
    </row>
    <row r="31" spans="1:4" ht="26.25" customHeight="1" x14ac:dyDescent="0.3">
      <c r="A31" s="220" t="s">
        <v>519</v>
      </c>
      <c r="B31" s="229" t="s">
        <v>1464</v>
      </c>
      <c r="C31" s="241"/>
      <c r="D31" s="242"/>
    </row>
    <row r="32" spans="1:4" ht="26.25" customHeight="1" thickBot="1" x14ac:dyDescent="0.35">
      <c r="A32" s="220" t="s">
        <v>1462</v>
      </c>
      <c r="B32" s="229" t="s">
        <v>1465</v>
      </c>
      <c r="C32" s="241"/>
      <c r="D32" s="242"/>
    </row>
    <row r="33" spans="1:4" ht="26.25" customHeight="1" x14ac:dyDescent="0.3">
      <c r="A33" s="503">
        <v>7</v>
      </c>
      <c r="B33" s="500" t="s">
        <v>536</v>
      </c>
      <c r="C33" s="501">
        <f>SUM(C34:C35)</f>
        <v>0</v>
      </c>
      <c r="D33" s="502">
        <f>SUM(D34:D35)</f>
        <v>0</v>
      </c>
    </row>
    <row r="34" spans="1:4" ht="26.25" customHeight="1" x14ac:dyDescent="0.3">
      <c r="A34" s="220" t="s">
        <v>520</v>
      </c>
      <c r="B34" s="218" t="s">
        <v>521</v>
      </c>
      <c r="C34" s="235"/>
      <c r="D34" s="236"/>
    </row>
    <row r="35" spans="1:4" ht="26.25" customHeight="1" thickBot="1" x14ac:dyDescent="0.35">
      <c r="A35" s="221" t="s">
        <v>522</v>
      </c>
      <c r="B35" s="219" t="s">
        <v>535</v>
      </c>
      <c r="C35" s="237"/>
      <c r="D35" s="238"/>
    </row>
    <row r="38" spans="1:4" ht="12.75" customHeight="1" x14ac:dyDescent="0.3"/>
    <row r="39" spans="1:4" ht="12.75" customHeight="1" x14ac:dyDescent="0.3"/>
    <row r="40" spans="1:4" ht="12.75" customHeight="1" x14ac:dyDescent="0.3"/>
    <row r="41" spans="1:4" ht="12.75" customHeight="1" x14ac:dyDescent="0.3"/>
    <row r="42" spans="1:4" ht="12.75" customHeight="1" x14ac:dyDescent="0.3"/>
  </sheetData>
  <mergeCells count="10">
    <mergeCell ref="B2:D2"/>
    <mergeCell ref="B3:D3"/>
    <mergeCell ref="C11:D11"/>
    <mergeCell ref="C12:D12"/>
    <mergeCell ref="C9:D9"/>
    <mergeCell ref="C10:D10"/>
    <mergeCell ref="C7:D7"/>
    <mergeCell ref="C8:D8"/>
    <mergeCell ref="C5:D5"/>
    <mergeCell ref="C6:D6"/>
  </mergeCells>
  <phoneticPr fontId="18" type="noConversion"/>
  <pageMargins left="0.39583333333333331" right="0.40625" top="0.5312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I59"/>
  <sheetViews>
    <sheetView workbookViewId="0">
      <selection activeCell="E13" sqref="E13"/>
    </sheetView>
  </sheetViews>
  <sheetFormatPr defaultColWidth="9.109375" defaultRowHeight="14.4" x14ac:dyDescent="0.3"/>
  <cols>
    <col min="1" max="1" width="9.109375" style="1"/>
    <col min="2" max="2" width="68" style="1" customWidth="1"/>
    <col min="3" max="3" width="10" style="1" customWidth="1"/>
    <col min="4" max="4" width="5.44140625" style="1" customWidth="1"/>
    <col min="5" max="5" width="32.6640625" style="1" bestFit="1" customWidth="1"/>
    <col min="6" max="6" width="5.88671875" style="1" customWidth="1"/>
    <col min="7" max="7" width="16.109375" style="1" customWidth="1"/>
    <col min="8" max="8" width="9.109375" style="1"/>
    <col min="9" max="9" width="9.6640625" style="1" customWidth="1"/>
    <col min="10" max="16384" width="9.109375" style="1"/>
  </cols>
  <sheetData>
    <row r="2" spans="2:9" x14ac:dyDescent="0.3">
      <c r="B2" s="61" t="s">
        <v>249</v>
      </c>
      <c r="C2" s="61" t="s">
        <v>250</v>
      </c>
      <c r="D2" s="62"/>
      <c r="E2" s="61" t="s">
        <v>251</v>
      </c>
      <c r="F2" s="62"/>
      <c r="G2" s="61" t="s">
        <v>311</v>
      </c>
      <c r="I2" s="61" t="s">
        <v>563</v>
      </c>
    </row>
    <row r="3" spans="2:9" x14ac:dyDescent="0.3">
      <c r="B3" s="63" t="s">
        <v>252</v>
      </c>
      <c r="C3" s="64" t="s">
        <v>253</v>
      </c>
      <c r="D3" s="65"/>
      <c r="E3" s="66" t="s">
        <v>255</v>
      </c>
      <c r="F3" s="65"/>
      <c r="G3" s="66" t="s">
        <v>277</v>
      </c>
      <c r="I3" s="66" t="s">
        <v>564</v>
      </c>
    </row>
    <row r="4" spans="2:9" x14ac:dyDescent="0.3">
      <c r="B4" s="63" t="s">
        <v>256</v>
      </c>
      <c r="C4" s="64" t="s">
        <v>257</v>
      </c>
      <c r="D4" s="65"/>
      <c r="E4" s="66" t="s">
        <v>254</v>
      </c>
      <c r="F4" s="65"/>
      <c r="G4" s="66" t="s">
        <v>278</v>
      </c>
      <c r="I4" s="66" t="s">
        <v>565</v>
      </c>
    </row>
    <row r="5" spans="2:9" ht="15.75" customHeight="1" x14ac:dyDescent="0.3">
      <c r="B5" s="63" t="s">
        <v>261</v>
      </c>
      <c r="C5" s="64" t="s">
        <v>262</v>
      </c>
      <c r="D5" s="65"/>
      <c r="E5" s="66" t="s">
        <v>258</v>
      </c>
      <c r="F5" s="65"/>
      <c r="G5" s="66" t="s">
        <v>279</v>
      </c>
      <c r="I5" s="66" t="s">
        <v>566</v>
      </c>
    </row>
    <row r="6" spans="2:9" ht="15" customHeight="1" x14ac:dyDescent="0.3">
      <c r="B6" s="63" t="s">
        <v>264</v>
      </c>
      <c r="C6" s="64" t="s">
        <v>265</v>
      </c>
      <c r="D6" s="65"/>
      <c r="E6" s="66" t="s">
        <v>487</v>
      </c>
      <c r="F6" s="65"/>
      <c r="G6" s="66" t="s">
        <v>280</v>
      </c>
      <c r="I6" s="66" t="s">
        <v>567</v>
      </c>
    </row>
    <row r="7" spans="2:9" x14ac:dyDescent="0.3">
      <c r="B7" s="63" t="s">
        <v>266</v>
      </c>
      <c r="C7" s="64" t="s">
        <v>267</v>
      </c>
      <c r="D7" s="65"/>
      <c r="E7" s="66" t="s">
        <v>260</v>
      </c>
      <c r="F7" s="65"/>
      <c r="G7" s="66" t="s">
        <v>281</v>
      </c>
      <c r="I7" s="66" t="s">
        <v>568</v>
      </c>
    </row>
    <row r="8" spans="2:9" ht="15" customHeight="1" x14ac:dyDescent="0.3">
      <c r="B8" s="63" t="s">
        <v>268</v>
      </c>
      <c r="C8" s="64" t="s">
        <v>269</v>
      </c>
      <c r="D8" s="65"/>
      <c r="E8" s="66" t="s">
        <v>259</v>
      </c>
      <c r="F8" s="65"/>
      <c r="G8" s="66" t="s">
        <v>282</v>
      </c>
      <c r="I8" s="66" t="s">
        <v>569</v>
      </c>
    </row>
    <row r="9" spans="2:9" x14ac:dyDescent="0.3">
      <c r="B9" s="63" t="s">
        <v>270</v>
      </c>
      <c r="C9" s="64" t="s">
        <v>271</v>
      </c>
      <c r="D9" s="65"/>
      <c r="E9" s="66" t="s">
        <v>263</v>
      </c>
      <c r="F9" s="65"/>
      <c r="G9" s="66" t="s">
        <v>283</v>
      </c>
      <c r="I9" s="66" t="s">
        <v>570</v>
      </c>
    </row>
    <row r="10" spans="2:9" ht="15" customHeight="1" x14ac:dyDescent="0.3">
      <c r="B10" s="65"/>
      <c r="C10" s="65"/>
      <c r="D10" s="65"/>
      <c r="E10" s="66" t="s">
        <v>275</v>
      </c>
      <c r="F10" s="65"/>
      <c r="G10" s="66" t="s">
        <v>284</v>
      </c>
      <c r="I10" s="66" t="s">
        <v>571</v>
      </c>
    </row>
    <row r="11" spans="2:9" ht="15" customHeight="1" x14ac:dyDescent="0.3">
      <c r="B11" s="61" t="s">
        <v>313</v>
      </c>
      <c r="C11" s="61" t="s">
        <v>250</v>
      </c>
      <c r="D11" s="65"/>
      <c r="E11" s="66" t="s">
        <v>272</v>
      </c>
      <c r="F11" s="65"/>
      <c r="G11" s="66" t="s">
        <v>496</v>
      </c>
      <c r="I11" s="66" t="s">
        <v>572</v>
      </c>
    </row>
    <row r="12" spans="2:9" ht="15" customHeight="1" x14ac:dyDescent="0.3">
      <c r="B12" s="63" t="s">
        <v>314</v>
      </c>
      <c r="C12" s="64" t="s">
        <v>315</v>
      </c>
      <c r="D12" s="65"/>
      <c r="E12" s="66" t="s">
        <v>273</v>
      </c>
      <c r="F12" s="65"/>
      <c r="G12" s="66" t="s">
        <v>285</v>
      </c>
      <c r="I12" s="66" t="s">
        <v>573</v>
      </c>
    </row>
    <row r="13" spans="2:9" ht="15" customHeight="1" x14ac:dyDescent="0.3">
      <c r="B13" s="63" t="s">
        <v>386</v>
      </c>
      <c r="C13" s="64" t="s">
        <v>387</v>
      </c>
      <c r="D13" s="65"/>
      <c r="E13" s="66" t="s">
        <v>274</v>
      </c>
      <c r="F13" s="65"/>
      <c r="G13" s="66" t="s">
        <v>286</v>
      </c>
      <c r="I13" s="66" t="s">
        <v>574</v>
      </c>
    </row>
    <row r="14" spans="2:9" ht="15.75" customHeight="1" x14ac:dyDescent="0.3">
      <c r="B14" s="63" t="s">
        <v>316</v>
      </c>
      <c r="C14" s="64" t="s">
        <v>317</v>
      </c>
      <c r="D14" s="65"/>
      <c r="E14" s="62"/>
      <c r="F14" s="65"/>
      <c r="G14" s="66" t="s">
        <v>287</v>
      </c>
      <c r="I14" s="66" t="s">
        <v>575</v>
      </c>
    </row>
    <row r="15" spans="2:9" x14ac:dyDescent="0.3">
      <c r="B15" s="63" t="s">
        <v>390</v>
      </c>
      <c r="C15" s="64" t="s">
        <v>388</v>
      </c>
      <c r="D15" s="65"/>
      <c r="E15" s="61" t="s">
        <v>326</v>
      </c>
      <c r="F15" s="65"/>
      <c r="G15" s="66" t="s">
        <v>288</v>
      </c>
    </row>
    <row r="16" spans="2:9" x14ac:dyDescent="0.3">
      <c r="B16" s="63" t="s">
        <v>318</v>
      </c>
      <c r="C16" s="64" t="s">
        <v>319</v>
      </c>
      <c r="D16" s="65"/>
      <c r="E16" s="64" t="s">
        <v>327</v>
      </c>
      <c r="F16" s="65"/>
      <c r="G16" s="66" t="s">
        <v>289</v>
      </c>
    </row>
    <row r="17" spans="2:7" x14ac:dyDescent="0.3">
      <c r="B17" s="63" t="s">
        <v>391</v>
      </c>
      <c r="C17" s="64" t="s">
        <v>389</v>
      </c>
      <c r="D17" s="65"/>
      <c r="E17" s="64" t="s">
        <v>328</v>
      </c>
      <c r="F17" s="65"/>
      <c r="G17" s="66" t="s">
        <v>290</v>
      </c>
    </row>
    <row r="18" spans="2:7" x14ac:dyDescent="0.3">
      <c r="B18" s="63" t="s">
        <v>320</v>
      </c>
      <c r="C18" s="64" t="s">
        <v>321</v>
      </c>
      <c r="D18" s="65"/>
      <c r="E18" s="64" t="s">
        <v>312</v>
      </c>
      <c r="F18" s="65"/>
      <c r="G18" s="66" t="s">
        <v>291</v>
      </c>
    </row>
    <row r="19" spans="2:7" x14ac:dyDescent="0.3">
      <c r="B19" s="63" t="s">
        <v>392</v>
      </c>
      <c r="C19" s="64" t="s">
        <v>393</v>
      </c>
      <c r="D19" s="65"/>
      <c r="E19" s="65"/>
      <c r="F19" s="65"/>
      <c r="G19" s="66" t="s">
        <v>292</v>
      </c>
    </row>
    <row r="20" spans="2:7" x14ac:dyDescent="0.3">
      <c r="B20" s="63" t="s">
        <v>322</v>
      </c>
      <c r="C20" s="64" t="s">
        <v>323</v>
      </c>
      <c r="D20" s="65"/>
      <c r="E20" s="61" t="s">
        <v>413</v>
      </c>
      <c r="F20" s="65"/>
      <c r="G20" s="66" t="s">
        <v>293</v>
      </c>
    </row>
    <row r="21" spans="2:7" x14ac:dyDescent="0.3">
      <c r="B21" s="63" t="s">
        <v>395</v>
      </c>
      <c r="C21" s="64" t="s">
        <v>394</v>
      </c>
      <c r="D21" s="65"/>
      <c r="E21" s="67" t="s">
        <v>492</v>
      </c>
      <c r="F21" s="65"/>
      <c r="G21" s="66" t="s">
        <v>294</v>
      </c>
    </row>
    <row r="22" spans="2:7" ht="27.6" x14ac:dyDescent="0.3">
      <c r="B22" s="63" t="s">
        <v>381</v>
      </c>
      <c r="C22" s="64" t="s">
        <v>401</v>
      </c>
      <c r="D22" s="65"/>
      <c r="E22" s="67" t="s">
        <v>414</v>
      </c>
      <c r="F22" s="65"/>
      <c r="G22" s="66" t="s">
        <v>295</v>
      </c>
    </row>
    <row r="23" spans="2:7" x14ac:dyDescent="0.3">
      <c r="B23" s="63" t="s">
        <v>396</v>
      </c>
      <c r="C23" s="64" t="s">
        <v>402</v>
      </c>
      <c r="D23" s="65"/>
      <c r="E23" s="67" t="s">
        <v>432</v>
      </c>
      <c r="F23" s="65"/>
      <c r="G23" s="66" t="s">
        <v>296</v>
      </c>
    </row>
    <row r="24" spans="2:7" x14ac:dyDescent="0.3">
      <c r="B24" s="63" t="s">
        <v>382</v>
      </c>
      <c r="C24" s="64" t="s">
        <v>403</v>
      </c>
      <c r="D24" s="65"/>
      <c r="E24" s="67" t="s">
        <v>415</v>
      </c>
      <c r="F24" s="65"/>
      <c r="G24" s="66" t="s">
        <v>297</v>
      </c>
    </row>
    <row r="25" spans="2:7" x14ac:dyDescent="0.3">
      <c r="B25" s="63" t="s">
        <v>397</v>
      </c>
      <c r="C25" s="64" t="s">
        <v>404</v>
      </c>
      <c r="D25" s="65"/>
      <c r="E25" s="67" t="s">
        <v>416</v>
      </c>
      <c r="F25" s="65"/>
      <c r="G25" s="66" t="s">
        <v>298</v>
      </c>
    </row>
    <row r="26" spans="2:7" x14ac:dyDescent="0.3">
      <c r="B26" s="63" t="s">
        <v>383</v>
      </c>
      <c r="C26" s="64" t="s">
        <v>406</v>
      </c>
      <c r="D26" s="65"/>
      <c r="E26" s="67" t="s">
        <v>433</v>
      </c>
      <c r="F26" s="65"/>
      <c r="G26" s="66" t="s">
        <v>299</v>
      </c>
    </row>
    <row r="27" spans="2:7" x14ac:dyDescent="0.3">
      <c r="B27" s="63" t="s">
        <v>398</v>
      </c>
      <c r="C27" s="64" t="s">
        <v>405</v>
      </c>
      <c r="D27" s="65"/>
      <c r="E27" s="67" t="s">
        <v>417</v>
      </c>
      <c r="F27" s="65"/>
      <c r="G27" s="66" t="s">
        <v>300</v>
      </c>
    </row>
    <row r="28" spans="2:7" x14ac:dyDescent="0.3">
      <c r="B28" s="63" t="s">
        <v>384</v>
      </c>
      <c r="C28" s="64" t="s">
        <v>407</v>
      </c>
      <c r="D28" s="65"/>
      <c r="E28" s="67" t="s">
        <v>418</v>
      </c>
      <c r="F28" s="65"/>
      <c r="G28" s="66" t="s">
        <v>301</v>
      </c>
    </row>
    <row r="29" spans="2:7" x14ac:dyDescent="0.3">
      <c r="B29" s="63" t="s">
        <v>399</v>
      </c>
      <c r="C29" s="64" t="s">
        <v>408</v>
      </c>
      <c r="D29" s="65"/>
      <c r="E29" s="67" t="s">
        <v>419</v>
      </c>
      <c r="F29" s="65"/>
      <c r="G29" s="66" t="s">
        <v>302</v>
      </c>
    </row>
    <row r="30" spans="2:7" x14ac:dyDescent="0.3">
      <c r="B30" s="63" t="s">
        <v>385</v>
      </c>
      <c r="C30" s="64" t="s">
        <v>410</v>
      </c>
      <c r="D30" s="65"/>
      <c r="E30" s="67" t="s">
        <v>420</v>
      </c>
      <c r="F30" s="65"/>
      <c r="G30" s="66" t="s">
        <v>303</v>
      </c>
    </row>
    <row r="31" spans="2:7" x14ac:dyDescent="0.3">
      <c r="B31" s="63" t="s">
        <v>400</v>
      </c>
      <c r="C31" s="64" t="s">
        <v>409</v>
      </c>
      <c r="D31" s="65"/>
      <c r="E31" s="67" t="s">
        <v>421</v>
      </c>
      <c r="F31" s="65"/>
      <c r="G31" s="66" t="s">
        <v>304</v>
      </c>
    </row>
    <row r="32" spans="2:7" x14ac:dyDescent="0.3">
      <c r="B32" s="63" t="s">
        <v>411</v>
      </c>
      <c r="C32" s="64" t="s">
        <v>412</v>
      </c>
      <c r="D32" s="65"/>
      <c r="E32" s="67" t="s">
        <v>422</v>
      </c>
      <c r="F32" s="65"/>
      <c r="G32" s="66" t="s">
        <v>305</v>
      </c>
    </row>
    <row r="33" spans="2:7" x14ac:dyDescent="0.3">
      <c r="B33" s="63" t="s">
        <v>324</v>
      </c>
      <c r="C33" s="64" t="s">
        <v>325</v>
      </c>
      <c r="D33" s="65"/>
      <c r="E33" s="67" t="s">
        <v>423</v>
      </c>
      <c r="F33" s="65"/>
      <c r="G33" s="66" t="s">
        <v>494</v>
      </c>
    </row>
    <row r="34" spans="2:7" x14ac:dyDescent="0.3">
      <c r="B34" s="63" t="s">
        <v>312</v>
      </c>
      <c r="C34" s="64" t="s">
        <v>271</v>
      </c>
      <c r="D34" s="65"/>
      <c r="E34" s="67" t="s">
        <v>592</v>
      </c>
      <c r="F34" s="65"/>
      <c r="G34" s="66" t="s">
        <v>493</v>
      </c>
    </row>
    <row r="35" spans="2:7" x14ac:dyDescent="0.3">
      <c r="B35" s="65"/>
      <c r="C35" s="65"/>
      <c r="D35" s="65"/>
      <c r="E35" s="67" t="s">
        <v>591</v>
      </c>
      <c r="F35" s="65"/>
      <c r="G35" s="66" t="s">
        <v>306</v>
      </c>
    </row>
    <row r="36" spans="2:7" x14ac:dyDescent="0.3">
      <c r="B36" s="65"/>
      <c r="C36" s="65"/>
      <c r="D36" s="65"/>
      <c r="E36" s="67" t="s">
        <v>593</v>
      </c>
      <c r="F36" s="65"/>
      <c r="G36" s="66" t="s">
        <v>307</v>
      </c>
    </row>
    <row r="37" spans="2:7" ht="27.6" x14ac:dyDescent="0.3">
      <c r="B37" s="61" t="s">
        <v>363</v>
      </c>
      <c r="C37" s="61" t="s">
        <v>250</v>
      </c>
      <c r="D37" s="65"/>
      <c r="E37" s="67" t="s">
        <v>585</v>
      </c>
      <c r="F37" s="65"/>
      <c r="G37" s="66" t="s">
        <v>308</v>
      </c>
    </row>
    <row r="38" spans="2:7" ht="27.6" x14ac:dyDescent="0.3">
      <c r="B38" s="63" t="s">
        <v>362</v>
      </c>
      <c r="C38" s="66" t="s">
        <v>377</v>
      </c>
      <c r="D38" s="65"/>
      <c r="E38" s="67" t="s">
        <v>582</v>
      </c>
      <c r="F38" s="65"/>
      <c r="G38" s="66" t="s">
        <v>495</v>
      </c>
    </row>
    <row r="39" spans="2:7" ht="28.5" customHeight="1" x14ac:dyDescent="0.3">
      <c r="B39" s="63" t="s">
        <v>364</v>
      </c>
      <c r="C39" s="66" t="s">
        <v>378</v>
      </c>
      <c r="D39" s="65"/>
      <c r="E39" s="67" t="s">
        <v>583</v>
      </c>
      <c r="F39" s="65"/>
      <c r="G39" s="66" t="s">
        <v>309</v>
      </c>
    </row>
    <row r="40" spans="2:7" ht="41.4" x14ac:dyDescent="0.3">
      <c r="B40" s="63" t="s">
        <v>365</v>
      </c>
      <c r="C40" s="66" t="s">
        <v>379</v>
      </c>
      <c r="D40" s="65"/>
      <c r="E40" s="67" t="s">
        <v>584</v>
      </c>
      <c r="F40" s="65"/>
      <c r="G40" s="66" t="s">
        <v>310</v>
      </c>
    </row>
    <row r="41" spans="2:7" x14ac:dyDescent="0.3">
      <c r="B41" s="65"/>
      <c r="C41" s="65"/>
      <c r="D41" s="65"/>
      <c r="E41" s="67" t="s">
        <v>586</v>
      </c>
      <c r="F41" s="65"/>
      <c r="G41" s="66" t="s">
        <v>312</v>
      </c>
    </row>
    <row r="42" spans="2:7" x14ac:dyDescent="0.3">
      <c r="B42" s="65"/>
      <c r="C42" s="65"/>
      <c r="D42" s="65"/>
      <c r="E42" s="67" t="s">
        <v>587</v>
      </c>
      <c r="F42" s="65"/>
    </row>
    <row r="43" spans="2:7" x14ac:dyDescent="0.3">
      <c r="B43" s="65"/>
      <c r="C43" s="65"/>
      <c r="D43" s="65"/>
      <c r="E43" s="67" t="s">
        <v>588</v>
      </c>
      <c r="F43" s="65"/>
    </row>
    <row r="44" spans="2:7" x14ac:dyDescent="0.3">
      <c r="B44" s="65"/>
      <c r="C44" s="65"/>
      <c r="D44" s="65"/>
      <c r="E44" s="67" t="s">
        <v>589</v>
      </c>
      <c r="F44" s="65"/>
    </row>
    <row r="45" spans="2:7" x14ac:dyDescent="0.3">
      <c r="B45" s="65"/>
      <c r="C45" s="65"/>
      <c r="D45" s="65"/>
      <c r="E45" s="67" t="s">
        <v>590</v>
      </c>
      <c r="F45" s="65"/>
    </row>
    <row r="46" spans="2:7" x14ac:dyDescent="0.3">
      <c r="B46" s="65"/>
      <c r="C46" s="65"/>
      <c r="D46" s="65"/>
      <c r="E46" s="67" t="s">
        <v>490</v>
      </c>
      <c r="F46" s="65"/>
    </row>
    <row r="47" spans="2:7" x14ac:dyDescent="0.3">
      <c r="B47" s="65"/>
      <c r="C47" s="65"/>
      <c r="D47" s="65"/>
      <c r="E47" s="67" t="s">
        <v>312</v>
      </c>
      <c r="F47" s="65"/>
    </row>
    <row r="48" spans="2:7" x14ac:dyDescent="0.3">
      <c r="B48" s="65"/>
      <c r="C48" s="65"/>
      <c r="D48" s="65"/>
      <c r="E48" s="65"/>
      <c r="F48" s="65"/>
    </row>
    <row r="49" spans="2:6" x14ac:dyDescent="0.3">
      <c r="B49" s="65"/>
      <c r="C49" s="65"/>
      <c r="D49" s="65"/>
      <c r="E49" s="65"/>
      <c r="F49" s="65"/>
    </row>
    <row r="50" spans="2:6" x14ac:dyDescent="0.3">
      <c r="B50" s="65"/>
      <c r="C50" s="65"/>
      <c r="D50" s="65"/>
      <c r="E50" s="65"/>
      <c r="F50" s="65"/>
    </row>
    <row r="51" spans="2:6" x14ac:dyDescent="0.3">
      <c r="B51" s="65"/>
      <c r="C51" s="65"/>
      <c r="D51" s="65"/>
      <c r="E51" s="65"/>
      <c r="F51" s="65"/>
    </row>
    <row r="52" spans="2:6" x14ac:dyDescent="0.3">
      <c r="B52" s="65"/>
      <c r="C52" s="65"/>
      <c r="E52" s="65"/>
    </row>
    <row r="53" spans="2:6" x14ac:dyDescent="0.3">
      <c r="E53" s="65"/>
    </row>
    <row r="54" spans="2:6" x14ac:dyDescent="0.3">
      <c r="E54" s="65"/>
    </row>
    <row r="55" spans="2:6" x14ac:dyDescent="0.3">
      <c r="E55" s="65"/>
    </row>
    <row r="56" spans="2:6" x14ac:dyDescent="0.3">
      <c r="E56" s="65"/>
    </row>
    <row r="57" spans="2:6" x14ac:dyDescent="0.3">
      <c r="E57" s="65"/>
    </row>
    <row r="58" spans="2:6" x14ac:dyDescent="0.3">
      <c r="E58" s="65"/>
    </row>
    <row r="59" spans="2:6" x14ac:dyDescent="0.3">
      <c r="E59" s="65"/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86"/>
  <sheetViews>
    <sheetView topLeftCell="F21" workbookViewId="0">
      <selection activeCell="L33" sqref="L33"/>
    </sheetView>
  </sheetViews>
  <sheetFormatPr defaultColWidth="9.109375" defaultRowHeight="14.4" x14ac:dyDescent="0.3"/>
  <cols>
    <col min="1" max="1" width="3.88671875" style="473" customWidth="1"/>
    <col min="2" max="2" width="29.6640625" style="473" customWidth="1"/>
    <col min="3" max="3" width="5.5546875" style="474" customWidth="1"/>
    <col min="4" max="4" width="27.88671875" style="473" customWidth="1"/>
    <col min="5" max="5" width="5.5546875" style="473" customWidth="1"/>
    <col min="6" max="6" width="27.88671875" style="473" customWidth="1"/>
    <col min="7" max="7" width="5.5546875" style="473" customWidth="1"/>
    <col min="8" max="8" width="27.88671875" style="473" customWidth="1"/>
    <col min="9" max="9" width="5.5546875" style="473" customWidth="1"/>
    <col min="10" max="10" width="27.88671875" style="473" customWidth="1"/>
    <col min="11" max="11" width="5.5546875" style="473" customWidth="1"/>
    <col min="12" max="12" width="27.88671875" style="473" customWidth="1"/>
    <col min="13" max="13" width="5.5546875" style="473" customWidth="1"/>
    <col min="14" max="14" width="27.88671875" style="473" customWidth="1"/>
    <col min="15" max="15" width="5.5546875" style="473" customWidth="1"/>
    <col min="16" max="16" width="27.88671875" style="473" customWidth="1"/>
    <col min="17" max="17" width="5.5546875" style="473" customWidth="1"/>
    <col min="18" max="18" width="27.88671875" style="473" customWidth="1"/>
    <col min="19" max="19" width="5.5546875" style="473" customWidth="1"/>
    <col min="20" max="20" width="27.88671875" style="473" customWidth="1"/>
    <col min="21" max="21" width="5.5546875" style="473" customWidth="1"/>
    <col min="22" max="22" width="27.88671875" style="473" customWidth="1"/>
    <col min="23" max="23" width="5.5546875" style="473" customWidth="1"/>
    <col min="24" max="24" width="27.88671875" style="473" customWidth="1"/>
    <col min="25" max="25" width="5.5546875" style="473" customWidth="1"/>
    <col min="26" max="26" width="27.88671875" style="473" customWidth="1"/>
    <col min="27" max="27" width="5.5546875" style="473" customWidth="1"/>
    <col min="28" max="28" width="27.88671875" style="473" customWidth="1"/>
    <col min="29" max="29" width="5.5546875" style="473" customWidth="1"/>
    <col min="30" max="30" width="27.88671875" style="473" customWidth="1"/>
    <col min="31" max="31" width="5.5546875" style="473" customWidth="1"/>
    <col min="32" max="32" width="27.88671875" style="473" customWidth="1"/>
    <col min="33" max="33" width="5.5546875" style="473" customWidth="1"/>
    <col min="34" max="34" width="27.88671875" style="473" customWidth="1"/>
    <col min="35" max="35" width="5.5546875" style="473" customWidth="1"/>
    <col min="36" max="16384" width="9.109375" style="473"/>
  </cols>
  <sheetData>
    <row r="1" spans="2:35" ht="15" thickBot="1" x14ac:dyDescent="0.35"/>
    <row r="2" spans="2:35" ht="15" thickBot="1" x14ac:dyDescent="0.35">
      <c r="B2" s="475" t="s">
        <v>595</v>
      </c>
    </row>
    <row r="3" spans="2:35" ht="15" thickBot="1" x14ac:dyDescent="0.35">
      <c r="B3" s="476" t="s">
        <v>596</v>
      </c>
    </row>
    <row r="4" spans="2:35" ht="15" thickBot="1" x14ac:dyDescent="0.35">
      <c r="B4" s="477" t="s">
        <v>597</v>
      </c>
    </row>
    <row r="5" spans="2:35" ht="15" thickBot="1" x14ac:dyDescent="0.35">
      <c r="B5" s="478" t="s">
        <v>1474</v>
      </c>
    </row>
    <row r="6" spans="2:35" ht="15" thickBot="1" x14ac:dyDescent="0.35"/>
    <row r="7" spans="2:35" ht="28.2" thickBot="1" x14ac:dyDescent="0.35">
      <c r="B7" s="475" t="s">
        <v>598</v>
      </c>
      <c r="C7" s="475" t="s">
        <v>599</v>
      </c>
      <c r="D7" s="479" t="s">
        <v>600</v>
      </c>
      <c r="E7" s="480" t="s">
        <v>601</v>
      </c>
      <c r="F7" s="479" t="s">
        <v>602</v>
      </c>
      <c r="G7" s="480" t="s">
        <v>603</v>
      </c>
      <c r="H7" s="479" t="s">
        <v>417</v>
      </c>
      <c r="I7" s="480" t="s">
        <v>604</v>
      </c>
      <c r="J7" s="479" t="s">
        <v>605</v>
      </c>
      <c r="K7" s="480" t="s">
        <v>606</v>
      </c>
      <c r="L7" s="479" t="s">
        <v>582</v>
      </c>
      <c r="M7" s="480" t="s">
        <v>607</v>
      </c>
      <c r="N7" s="479" t="s">
        <v>608</v>
      </c>
      <c r="O7" s="480" t="s">
        <v>609</v>
      </c>
      <c r="P7" s="479" t="s">
        <v>610</v>
      </c>
      <c r="Q7" s="480" t="s">
        <v>611</v>
      </c>
      <c r="R7" s="479" t="s">
        <v>587</v>
      </c>
      <c r="S7" s="480" t="s">
        <v>612</v>
      </c>
      <c r="T7" s="479" t="s">
        <v>590</v>
      </c>
      <c r="U7" s="480" t="s">
        <v>613</v>
      </c>
      <c r="V7" s="479" t="s">
        <v>614</v>
      </c>
      <c r="W7" s="480" t="s">
        <v>615</v>
      </c>
      <c r="X7" s="479" t="s">
        <v>616</v>
      </c>
      <c r="Y7" s="480" t="s">
        <v>617</v>
      </c>
      <c r="Z7" s="479" t="s">
        <v>618</v>
      </c>
      <c r="AA7" s="480" t="s">
        <v>619</v>
      </c>
      <c r="AB7" s="479" t="s">
        <v>591</v>
      </c>
      <c r="AC7" s="480" t="s">
        <v>620</v>
      </c>
      <c r="AD7" s="479" t="s">
        <v>621</v>
      </c>
      <c r="AE7" s="480" t="s">
        <v>622</v>
      </c>
      <c r="AF7" s="479" t="s">
        <v>623</v>
      </c>
      <c r="AG7" s="480" t="s">
        <v>624</v>
      </c>
      <c r="AH7" s="479" t="s">
        <v>625</v>
      </c>
      <c r="AI7" s="480">
        <v>1700</v>
      </c>
    </row>
    <row r="8" spans="2:35" ht="27.6" x14ac:dyDescent="0.3">
      <c r="B8" s="481" t="s">
        <v>626</v>
      </c>
      <c r="C8" s="482">
        <v>1101</v>
      </c>
      <c r="D8" s="483" t="s">
        <v>627</v>
      </c>
      <c r="E8" s="484" t="s">
        <v>628</v>
      </c>
      <c r="F8" s="483" t="s">
        <v>629</v>
      </c>
      <c r="G8" s="484" t="s">
        <v>630</v>
      </c>
      <c r="H8" s="483" t="s">
        <v>631</v>
      </c>
      <c r="I8" s="484" t="s">
        <v>632</v>
      </c>
      <c r="J8" s="483" t="s">
        <v>633</v>
      </c>
      <c r="K8" s="485" t="s">
        <v>634</v>
      </c>
      <c r="L8" s="483" t="s">
        <v>635</v>
      </c>
      <c r="M8" s="484" t="s">
        <v>636</v>
      </c>
      <c r="N8" s="483" t="s">
        <v>637</v>
      </c>
      <c r="O8" s="484" t="s">
        <v>638</v>
      </c>
      <c r="P8" s="483" t="s">
        <v>639</v>
      </c>
      <c r="Q8" s="484" t="s">
        <v>640</v>
      </c>
      <c r="R8" s="483" t="s">
        <v>641</v>
      </c>
      <c r="S8" s="484" t="s">
        <v>642</v>
      </c>
      <c r="T8" s="483" t="s">
        <v>643</v>
      </c>
      <c r="U8" s="484" t="s">
        <v>644</v>
      </c>
      <c r="V8" s="483" t="s">
        <v>645</v>
      </c>
      <c r="W8" s="486" t="s">
        <v>646</v>
      </c>
      <c r="X8" s="483" t="s">
        <v>647</v>
      </c>
      <c r="Y8" s="484" t="s">
        <v>648</v>
      </c>
      <c r="Z8" s="496"/>
      <c r="AA8" s="487"/>
      <c r="AB8" s="483" t="s">
        <v>649</v>
      </c>
      <c r="AC8" s="484" t="s">
        <v>650</v>
      </c>
      <c r="AD8" s="483" t="s">
        <v>651</v>
      </c>
      <c r="AE8" s="486" t="s">
        <v>652</v>
      </c>
      <c r="AF8" s="483" t="s">
        <v>653</v>
      </c>
      <c r="AG8" s="484" t="s">
        <v>654</v>
      </c>
      <c r="AH8" s="483" t="s">
        <v>655</v>
      </c>
      <c r="AI8" s="484">
        <v>1701</v>
      </c>
    </row>
    <row r="9" spans="2:35" ht="27.6" x14ac:dyDescent="0.3">
      <c r="B9" s="488" t="s">
        <v>656</v>
      </c>
      <c r="C9" s="489">
        <v>1102</v>
      </c>
      <c r="D9" s="490" t="s">
        <v>657</v>
      </c>
      <c r="E9" s="491" t="s">
        <v>658</v>
      </c>
      <c r="F9" s="490" t="s">
        <v>659</v>
      </c>
      <c r="G9" s="491" t="s">
        <v>660</v>
      </c>
      <c r="H9" s="490" t="s">
        <v>661</v>
      </c>
      <c r="I9" s="491" t="s">
        <v>662</v>
      </c>
      <c r="J9" s="490" t="s">
        <v>663</v>
      </c>
      <c r="K9" s="491" t="s">
        <v>664</v>
      </c>
      <c r="L9" s="490" t="s">
        <v>665</v>
      </c>
      <c r="M9" s="491" t="s">
        <v>666</v>
      </c>
      <c r="N9" s="490" t="s">
        <v>667</v>
      </c>
      <c r="O9" s="491" t="s">
        <v>668</v>
      </c>
      <c r="P9" s="490" t="s">
        <v>669</v>
      </c>
      <c r="Q9" s="491" t="s">
        <v>670</v>
      </c>
      <c r="R9" s="490" t="s">
        <v>671</v>
      </c>
      <c r="S9" s="491" t="s">
        <v>672</v>
      </c>
      <c r="T9" s="490" t="s">
        <v>673</v>
      </c>
      <c r="U9" s="491" t="s">
        <v>674</v>
      </c>
      <c r="V9" s="490" t="s">
        <v>675</v>
      </c>
      <c r="W9" s="492" t="s">
        <v>676</v>
      </c>
      <c r="X9" s="490" t="s">
        <v>677</v>
      </c>
      <c r="Y9" s="491" t="s">
        <v>678</v>
      </c>
      <c r="Z9" s="496"/>
      <c r="AA9" s="493"/>
      <c r="AB9" s="490" t="s">
        <v>679</v>
      </c>
      <c r="AC9" s="491" t="s">
        <v>680</v>
      </c>
      <c r="AD9" s="490" t="s">
        <v>681</v>
      </c>
      <c r="AE9" s="492" t="s">
        <v>682</v>
      </c>
      <c r="AF9" s="490" t="s">
        <v>683</v>
      </c>
      <c r="AG9" s="491" t="s">
        <v>684</v>
      </c>
      <c r="AH9" s="490" t="s">
        <v>685</v>
      </c>
      <c r="AI9" s="491">
        <v>1702</v>
      </c>
    </row>
    <row r="10" spans="2:35" ht="42" thickBot="1" x14ac:dyDescent="0.35">
      <c r="B10" s="488" t="s">
        <v>686</v>
      </c>
      <c r="C10" s="489">
        <v>1103</v>
      </c>
      <c r="D10" s="490" t="s">
        <v>687</v>
      </c>
      <c r="E10" s="491" t="s">
        <v>688</v>
      </c>
      <c r="F10" s="494" t="s">
        <v>689</v>
      </c>
      <c r="G10" s="495" t="s">
        <v>690</v>
      </c>
      <c r="H10" s="490" t="s">
        <v>691</v>
      </c>
      <c r="I10" s="491" t="s">
        <v>692</v>
      </c>
      <c r="J10" s="490" t="s">
        <v>693</v>
      </c>
      <c r="K10" s="491" t="s">
        <v>694</v>
      </c>
      <c r="L10" s="490" t="s">
        <v>695</v>
      </c>
      <c r="M10" s="491" t="s">
        <v>696</v>
      </c>
      <c r="N10" s="490" t="s">
        <v>697</v>
      </c>
      <c r="O10" s="491" t="s">
        <v>698</v>
      </c>
      <c r="P10" s="490" t="s">
        <v>699</v>
      </c>
      <c r="Q10" s="491" t="s">
        <v>700</v>
      </c>
      <c r="R10" s="490" t="s">
        <v>701</v>
      </c>
      <c r="S10" s="491" t="s">
        <v>702</v>
      </c>
      <c r="T10" s="490" t="s">
        <v>703</v>
      </c>
      <c r="U10" s="491" t="s">
        <v>704</v>
      </c>
      <c r="V10" s="490" t="s">
        <v>705</v>
      </c>
      <c r="W10" s="492" t="s">
        <v>706</v>
      </c>
      <c r="X10" s="490" t="s">
        <v>707</v>
      </c>
      <c r="Y10" s="491" t="s">
        <v>708</v>
      </c>
      <c r="Z10" s="496"/>
      <c r="AA10" s="493"/>
      <c r="AB10" s="490" t="s">
        <v>709</v>
      </c>
      <c r="AC10" s="491" t="s">
        <v>710</v>
      </c>
      <c r="AD10" s="490" t="s">
        <v>711</v>
      </c>
      <c r="AE10" s="492" t="s">
        <v>712</v>
      </c>
      <c r="AF10" s="490" t="s">
        <v>713</v>
      </c>
      <c r="AG10" s="491" t="s">
        <v>714</v>
      </c>
      <c r="AH10" s="490" t="s">
        <v>715</v>
      </c>
      <c r="AI10" s="491">
        <v>1703</v>
      </c>
    </row>
    <row r="11" spans="2:35" ht="69.599999999999994" thickBot="1" x14ac:dyDescent="0.35">
      <c r="B11" s="488" t="s">
        <v>716</v>
      </c>
      <c r="C11" s="489">
        <v>1104</v>
      </c>
      <c r="D11" s="490" t="s">
        <v>717</v>
      </c>
      <c r="E11" s="491" t="s">
        <v>718</v>
      </c>
      <c r="F11" s="496"/>
      <c r="G11" s="496"/>
      <c r="H11" s="490" t="s">
        <v>719</v>
      </c>
      <c r="I11" s="491" t="s">
        <v>720</v>
      </c>
      <c r="J11" s="490" t="s">
        <v>721</v>
      </c>
      <c r="K11" s="491" t="s">
        <v>722</v>
      </c>
      <c r="L11" s="490" t="s">
        <v>723</v>
      </c>
      <c r="M11" s="491" t="s">
        <v>724</v>
      </c>
      <c r="N11" s="490" t="s">
        <v>725</v>
      </c>
      <c r="O11" s="491" t="s">
        <v>726</v>
      </c>
      <c r="P11" s="490" t="s">
        <v>727</v>
      </c>
      <c r="Q11" s="491" t="s">
        <v>728</v>
      </c>
      <c r="R11" s="490" t="s">
        <v>729</v>
      </c>
      <c r="S11" s="491" t="s">
        <v>730</v>
      </c>
      <c r="T11" s="490" t="s">
        <v>731</v>
      </c>
      <c r="U11" s="491" t="s">
        <v>732</v>
      </c>
      <c r="V11" s="490" t="s">
        <v>733</v>
      </c>
      <c r="W11" s="492" t="s">
        <v>734</v>
      </c>
      <c r="X11" s="490" t="s">
        <v>735</v>
      </c>
      <c r="Y11" s="491" t="s">
        <v>736</v>
      </c>
      <c r="Z11" s="496"/>
      <c r="AA11" s="493"/>
      <c r="AB11" s="490" t="s">
        <v>737</v>
      </c>
      <c r="AC11" s="491" t="s">
        <v>738</v>
      </c>
      <c r="AD11" s="494" t="s">
        <v>739</v>
      </c>
      <c r="AE11" s="497" t="s">
        <v>740</v>
      </c>
      <c r="AF11" s="490" t="s">
        <v>741</v>
      </c>
      <c r="AG11" s="491" t="s">
        <v>742</v>
      </c>
      <c r="AH11" s="490" t="s">
        <v>743</v>
      </c>
      <c r="AI11" s="491">
        <v>1704</v>
      </c>
    </row>
    <row r="12" spans="2:35" ht="41.4" x14ac:dyDescent="0.3">
      <c r="B12" s="488" t="s">
        <v>744</v>
      </c>
      <c r="C12" s="489">
        <v>1105</v>
      </c>
      <c r="D12" s="490" t="s">
        <v>745</v>
      </c>
      <c r="E12" s="491" t="s">
        <v>746</v>
      </c>
      <c r="F12" s="496"/>
      <c r="G12" s="496"/>
      <c r="H12" s="490" t="s">
        <v>747</v>
      </c>
      <c r="I12" s="491" t="s">
        <v>748</v>
      </c>
      <c r="J12" s="490" t="s">
        <v>749</v>
      </c>
      <c r="K12" s="491" t="s">
        <v>750</v>
      </c>
      <c r="L12" s="490" t="s">
        <v>751</v>
      </c>
      <c r="M12" s="491" t="s">
        <v>752</v>
      </c>
      <c r="N12" s="490" t="s">
        <v>753</v>
      </c>
      <c r="O12" s="491" t="s">
        <v>754</v>
      </c>
      <c r="P12" s="490" t="s">
        <v>755</v>
      </c>
      <c r="Q12" s="491" t="s">
        <v>756</v>
      </c>
      <c r="R12" s="490" t="s">
        <v>757</v>
      </c>
      <c r="S12" s="491" t="s">
        <v>758</v>
      </c>
      <c r="T12" s="490" t="s">
        <v>759</v>
      </c>
      <c r="U12" s="491" t="s">
        <v>760</v>
      </c>
      <c r="V12" s="490" t="s">
        <v>761</v>
      </c>
      <c r="W12" s="492" t="s">
        <v>762</v>
      </c>
      <c r="X12" s="490" t="s">
        <v>763</v>
      </c>
      <c r="Y12" s="491" t="s">
        <v>764</v>
      </c>
      <c r="Z12" s="496"/>
      <c r="AA12" s="493"/>
      <c r="AB12" s="490" t="s">
        <v>765</v>
      </c>
      <c r="AC12" s="491" t="s">
        <v>766</v>
      </c>
      <c r="AD12" s="496"/>
      <c r="AE12" s="496"/>
      <c r="AF12" s="490" t="s">
        <v>767</v>
      </c>
      <c r="AG12" s="491" t="s">
        <v>768</v>
      </c>
      <c r="AH12" s="490" t="s">
        <v>769</v>
      </c>
      <c r="AI12" s="491">
        <v>1705</v>
      </c>
    </row>
    <row r="13" spans="2:35" ht="15" thickBot="1" x14ac:dyDescent="0.35">
      <c r="B13" s="488" t="s">
        <v>770</v>
      </c>
      <c r="C13" s="489">
        <v>1106</v>
      </c>
      <c r="D13" s="490" t="s">
        <v>771</v>
      </c>
      <c r="E13" s="491" t="s">
        <v>772</v>
      </c>
      <c r="F13" s="496"/>
      <c r="G13" s="496"/>
      <c r="H13" s="490" t="s">
        <v>773</v>
      </c>
      <c r="I13" s="491" t="s">
        <v>774</v>
      </c>
      <c r="J13" s="490" t="s">
        <v>775</v>
      </c>
      <c r="K13" s="491" t="s">
        <v>776</v>
      </c>
      <c r="L13" s="490" t="s">
        <v>777</v>
      </c>
      <c r="M13" s="491" t="s">
        <v>778</v>
      </c>
      <c r="N13" s="494" t="s">
        <v>779</v>
      </c>
      <c r="O13" s="495" t="s">
        <v>780</v>
      </c>
      <c r="P13" s="490" t="s">
        <v>781</v>
      </c>
      <c r="Q13" s="491" t="s">
        <v>782</v>
      </c>
      <c r="R13" s="490" t="s">
        <v>783</v>
      </c>
      <c r="S13" s="491" t="s">
        <v>784</v>
      </c>
      <c r="T13" s="490" t="s">
        <v>785</v>
      </c>
      <c r="U13" s="491" t="s">
        <v>786</v>
      </c>
      <c r="V13" s="490" t="s">
        <v>787</v>
      </c>
      <c r="W13" s="492" t="s">
        <v>788</v>
      </c>
      <c r="X13" s="490" t="s">
        <v>789</v>
      </c>
      <c r="Y13" s="491" t="s">
        <v>790</v>
      </c>
      <c r="Z13" s="496"/>
      <c r="AA13" s="493"/>
      <c r="AB13" s="490" t="s">
        <v>791</v>
      </c>
      <c r="AC13" s="491" t="s">
        <v>792</v>
      </c>
      <c r="AD13" s="496"/>
      <c r="AE13" s="496"/>
      <c r="AF13" s="490" t="s">
        <v>793</v>
      </c>
      <c r="AG13" s="491" t="s">
        <v>794</v>
      </c>
      <c r="AH13" s="490" t="s">
        <v>795</v>
      </c>
      <c r="AI13" s="491">
        <v>1706</v>
      </c>
    </row>
    <row r="14" spans="2:35" ht="27.6" x14ac:dyDescent="0.3">
      <c r="B14" s="488" t="s">
        <v>796</v>
      </c>
      <c r="C14" s="489">
        <v>1107</v>
      </c>
      <c r="D14" s="490" t="s">
        <v>797</v>
      </c>
      <c r="E14" s="491" t="s">
        <v>798</v>
      </c>
      <c r="F14" s="496"/>
      <c r="G14" s="496"/>
      <c r="H14" s="490" t="s">
        <v>799</v>
      </c>
      <c r="I14" s="491" t="s">
        <v>800</v>
      </c>
      <c r="J14" s="490" t="s">
        <v>801</v>
      </c>
      <c r="K14" s="491" t="s">
        <v>802</v>
      </c>
      <c r="L14" s="490" t="s">
        <v>803</v>
      </c>
      <c r="M14" s="491" t="s">
        <v>804</v>
      </c>
      <c r="N14" s="496"/>
      <c r="O14" s="496"/>
      <c r="P14" s="490" t="s">
        <v>805</v>
      </c>
      <c r="Q14" s="491" t="s">
        <v>806</v>
      </c>
      <c r="R14" s="490" t="s">
        <v>807</v>
      </c>
      <c r="S14" s="491" t="s">
        <v>808</v>
      </c>
      <c r="T14" s="490" t="s">
        <v>809</v>
      </c>
      <c r="U14" s="491" t="s">
        <v>810</v>
      </c>
      <c r="V14" s="490" t="s">
        <v>811</v>
      </c>
      <c r="W14" s="492" t="s">
        <v>812</v>
      </c>
      <c r="X14" s="490" t="s">
        <v>813</v>
      </c>
      <c r="Y14" s="491" t="s">
        <v>814</v>
      </c>
      <c r="Z14" s="496"/>
      <c r="AA14" s="493"/>
      <c r="AB14" s="490" t="s">
        <v>815</v>
      </c>
      <c r="AC14" s="491" t="s">
        <v>816</v>
      </c>
      <c r="AD14" s="496"/>
      <c r="AE14" s="496"/>
      <c r="AF14" s="490" t="s">
        <v>817</v>
      </c>
      <c r="AG14" s="491" t="s">
        <v>818</v>
      </c>
      <c r="AH14" s="490" t="s">
        <v>819</v>
      </c>
      <c r="AI14" s="491">
        <v>1707</v>
      </c>
    </row>
    <row r="15" spans="2:35" ht="28.2" thickBot="1" x14ac:dyDescent="0.35">
      <c r="B15" s="488" t="s">
        <v>820</v>
      </c>
      <c r="C15" s="489">
        <v>1108</v>
      </c>
      <c r="D15" s="490" t="s">
        <v>821</v>
      </c>
      <c r="E15" s="491" t="s">
        <v>822</v>
      </c>
      <c r="F15" s="496"/>
      <c r="G15" s="496"/>
      <c r="H15" s="490" t="s">
        <v>823</v>
      </c>
      <c r="I15" s="491" t="s">
        <v>824</v>
      </c>
      <c r="J15" s="490" t="s">
        <v>825</v>
      </c>
      <c r="K15" s="491" t="s">
        <v>826</v>
      </c>
      <c r="L15" s="490" t="s">
        <v>827</v>
      </c>
      <c r="M15" s="491" t="s">
        <v>828</v>
      </c>
      <c r="N15" s="496"/>
      <c r="O15" s="496"/>
      <c r="P15" s="490" t="s">
        <v>829</v>
      </c>
      <c r="Q15" s="491" t="s">
        <v>830</v>
      </c>
      <c r="R15" s="494" t="s">
        <v>831</v>
      </c>
      <c r="S15" s="495" t="s">
        <v>832</v>
      </c>
      <c r="T15" s="490" t="s">
        <v>833</v>
      </c>
      <c r="U15" s="491" t="s">
        <v>834</v>
      </c>
      <c r="V15" s="490" t="s">
        <v>835</v>
      </c>
      <c r="W15" s="492" t="s">
        <v>836</v>
      </c>
      <c r="X15" s="490" t="s">
        <v>837</v>
      </c>
      <c r="Y15" s="491" t="s">
        <v>838</v>
      </c>
      <c r="Z15" s="496"/>
      <c r="AA15" s="493"/>
      <c r="AB15" s="490" t="s">
        <v>839</v>
      </c>
      <c r="AC15" s="491" t="s">
        <v>840</v>
      </c>
      <c r="AD15" s="496"/>
      <c r="AE15" s="496"/>
      <c r="AF15" s="490" t="s">
        <v>841</v>
      </c>
      <c r="AG15" s="491" t="s">
        <v>842</v>
      </c>
      <c r="AH15" s="490" t="s">
        <v>843</v>
      </c>
      <c r="AI15" s="491">
        <v>1708</v>
      </c>
    </row>
    <row r="16" spans="2:35" ht="27.6" x14ac:dyDescent="0.3">
      <c r="B16" s="488" t="s">
        <v>433</v>
      </c>
      <c r="C16" s="489">
        <v>1109</v>
      </c>
      <c r="D16" s="490" t="s">
        <v>844</v>
      </c>
      <c r="E16" s="491" t="s">
        <v>845</v>
      </c>
      <c r="F16" s="496"/>
      <c r="G16" s="496"/>
      <c r="H16" s="490" t="s">
        <v>846</v>
      </c>
      <c r="I16" s="491" t="s">
        <v>847</v>
      </c>
      <c r="J16" s="490" t="s">
        <v>848</v>
      </c>
      <c r="K16" s="491" t="s">
        <v>849</v>
      </c>
      <c r="L16" s="490" t="s">
        <v>850</v>
      </c>
      <c r="M16" s="491" t="s">
        <v>851</v>
      </c>
      <c r="N16" s="496"/>
      <c r="O16" s="496"/>
      <c r="P16" s="490" t="s">
        <v>852</v>
      </c>
      <c r="Q16" s="491" t="s">
        <v>853</v>
      </c>
      <c r="R16" s="496"/>
      <c r="S16" s="496"/>
      <c r="T16" s="490" t="s">
        <v>854</v>
      </c>
      <c r="U16" s="491" t="s">
        <v>855</v>
      </c>
      <c r="V16" s="490" t="s">
        <v>856</v>
      </c>
      <c r="W16" s="492" t="s">
        <v>857</v>
      </c>
      <c r="X16" s="490" t="s">
        <v>858</v>
      </c>
      <c r="Y16" s="491" t="s">
        <v>859</v>
      </c>
      <c r="Z16" s="496"/>
      <c r="AA16" s="493"/>
      <c r="AB16" s="490" t="s">
        <v>860</v>
      </c>
      <c r="AC16" s="491" t="s">
        <v>861</v>
      </c>
      <c r="AD16" s="496"/>
      <c r="AE16" s="496"/>
      <c r="AF16" s="490" t="s">
        <v>862</v>
      </c>
      <c r="AG16" s="491" t="s">
        <v>863</v>
      </c>
      <c r="AH16" s="490" t="s">
        <v>864</v>
      </c>
      <c r="AI16" s="491">
        <v>1709</v>
      </c>
    </row>
    <row r="17" spans="2:35" ht="27.6" x14ac:dyDescent="0.3">
      <c r="B17" s="488" t="s">
        <v>865</v>
      </c>
      <c r="C17" s="489">
        <v>1110</v>
      </c>
      <c r="D17" s="490" t="s">
        <v>866</v>
      </c>
      <c r="E17" s="491" t="s">
        <v>867</v>
      </c>
      <c r="F17" s="496"/>
      <c r="G17" s="496"/>
      <c r="H17" s="490" t="s">
        <v>868</v>
      </c>
      <c r="I17" s="491" t="s">
        <v>869</v>
      </c>
      <c r="J17" s="490" t="s">
        <v>870</v>
      </c>
      <c r="K17" s="491" t="s">
        <v>871</v>
      </c>
      <c r="L17" s="490" t="s">
        <v>872</v>
      </c>
      <c r="M17" s="491" t="s">
        <v>873</v>
      </c>
      <c r="N17" s="496"/>
      <c r="O17" s="496"/>
      <c r="P17" s="490" t="s">
        <v>874</v>
      </c>
      <c r="Q17" s="491" t="s">
        <v>875</v>
      </c>
      <c r="R17" s="496"/>
      <c r="S17" s="496"/>
      <c r="T17" s="490" t="s">
        <v>876</v>
      </c>
      <c r="U17" s="491" t="s">
        <v>877</v>
      </c>
      <c r="V17" s="490" t="s">
        <v>878</v>
      </c>
      <c r="W17" s="492" t="s">
        <v>879</v>
      </c>
      <c r="X17" s="490" t="s">
        <v>880</v>
      </c>
      <c r="Y17" s="491" t="s">
        <v>881</v>
      </c>
      <c r="Z17" s="496"/>
      <c r="AA17" s="493"/>
      <c r="AB17" s="490" t="s">
        <v>882</v>
      </c>
      <c r="AC17" s="491" t="s">
        <v>883</v>
      </c>
      <c r="AD17" s="496"/>
      <c r="AE17" s="496"/>
      <c r="AF17" s="490" t="s">
        <v>884</v>
      </c>
      <c r="AG17" s="491" t="s">
        <v>885</v>
      </c>
      <c r="AH17" s="490" t="s">
        <v>886</v>
      </c>
      <c r="AI17" s="491">
        <v>1710</v>
      </c>
    </row>
    <row r="18" spans="2:35" ht="27.6" x14ac:dyDescent="0.3">
      <c r="B18" s="488" t="s">
        <v>422</v>
      </c>
      <c r="C18" s="489">
        <v>1111</v>
      </c>
      <c r="D18" s="490" t="s">
        <v>887</v>
      </c>
      <c r="E18" s="491" t="s">
        <v>888</v>
      </c>
      <c r="F18" s="496"/>
      <c r="G18" s="496"/>
      <c r="H18" s="490" t="s">
        <v>889</v>
      </c>
      <c r="I18" s="491" t="s">
        <v>890</v>
      </c>
      <c r="J18" s="490" t="s">
        <v>891</v>
      </c>
      <c r="K18" s="491" t="s">
        <v>892</v>
      </c>
      <c r="L18" s="490" t="s">
        <v>893</v>
      </c>
      <c r="M18" s="491" t="s">
        <v>894</v>
      </c>
      <c r="N18" s="496"/>
      <c r="O18" s="496"/>
      <c r="P18" s="490" t="s">
        <v>895</v>
      </c>
      <c r="Q18" s="491" t="s">
        <v>896</v>
      </c>
      <c r="R18" s="496"/>
      <c r="S18" s="496"/>
      <c r="T18" s="490" t="s">
        <v>897</v>
      </c>
      <c r="U18" s="491" t="s">
        <v>898</v>
      </c>
      <c r="V18" s="490" t="s">
        <v>899</v>
      </c>
      <c r="W18" s="492" t="s">
        <v>900</v>
      </c>
      <c r="X18" s="490" t="s">
        <v>901</v>
      </c>
      <c r="Y18" s="491" t="s">
        <v>902</v>
      </c>
      <c r="Z18" s="496"/>
      <c r="AA18" s="493"/>
      <c r="AB18" s="490" t="s">
        <v>903</v>
      </c>
      <c r="AC18" s="491" t="s">
        <v>904</v>
      </c>
      <c r="AD18" s="496"/>
      <c r="AE18" s="496"/>
      <c r="AF18" s="490" t="s">
        <v>905</v>
      </c>
      <c r="AG18" s="491" t="s">
        <v>906</v>
      </c>
      <c r="AH18" s="490" t="s">
        <v>907</v>
      </c>
      <c r="AI18" s="491">
        <v>1711</v>
      </c>
    </row>
    <row r="19" spans="2:35" ht="27.6" x14ac:dyDescent="0.3">
      <c r="B19" s="488" t="s">
        <v>908</v>
      </c>
      <c r="C19" s="489">
        <v>1112</v>
      </c>
      <c r="D19" s="490" t="s">
        <v>909</v>
      </c>
      <c r="E19" s="491" t="s">
        <v>910</v>
      </c>
      <c r="F19" s="496"/>
      <c r="G19" s="496"/>
      <c r="H19" s="490" t="s">
        <v>911</v>
      </c>
      <c r="I19" s="491" t="s">
        <v>912</v>
      </c>
      <c r="J19" s="490" t="s">
        <v>913</v>
      </c>
      <c r="K19" s="491" t="s">
        <v>914</v>
      </c>
      <c r="L19" s="490" t="s">
        <v>915</v>
      </c>
      <c r="M19" s="491" t="s">
        <v>916</v>
      </c>
      <c r="N19" s="496"/>
      <c r="O19" s="496"/>
      <c r="P19" s="490" t="s">
        <v>917</v>
      </c>
      <c r="Q19" s="491" t="s">
        <v>918</v>
      </c>
      <c r="R19" s="496"/>
      <c r="S19" s="496"/>
      <c r="T19" s="490" t="s">
        <v>919</v>
      </c>
      <c r="U19" s="491" t="s">
        <v>920</v>
      </c>
      <c r="V19" s="490" t="s">
        <v>921</v>
      </c>
      <c r="W19" s="492" t="s">
        <v>922</v>
      </c>
      <c r="X19" s="490" t="s">
        <v>923</v>
      </c>
      <c r="Y19" s="491" t="s">
        <v>924</v>
      </c>
      <c r="Z19" s="496"/>
      <c r="AA19" s="493"/>
      <c r="AB19" s="490" t="s">
        <v>925</v>
      </c>
      <c r="AC19" s="491" t="s">
        <v>926</v>
      </c>
      <c r="AD19" s="496"/>
      <c r="AE19" s="496"/>
      <c r="AF19" s="490" t="s">
        <v>927</v>
      </c>
      <c r="AG19" s="491" t="s">
        <v>928</v>
      </c>
      <c r="AH19" s="490" t="s">
        <v>929</v>
      </c>
      <c r="AI19" s="491">
        <v>1712</v>
      </c>
    </row>
    <row r="20" spans="2:35" ht="41.4" x14ac:dyDescent="0.3">
      <c r="B20" s="488" t="s">
        <v>930</v>
      </c>
      <c r="C20" s="489">
        <v>1113</v>
      </c>
      <c r="D20" s="490" t="s">
        <v>931</v>
      </c>
      <c r="E20" s="491" t="s">
        <v>932</v>
      </c>
      <c r="F20" s="496"/>
      <c r="G20" s="496"/>
      <c r="H20" s="490" t="s">
        <v>933</v>
      </c>
      <c r="I20" s="491" t="s">
        <v>934</v>
      </c>
      <c r="J20" s="490" t="s">
        <v>935</v>
      </c>
      <c r="K20" s="491" t="s">
        <v>936</v>
      </c>
      <c r="L20" s="490" t="s">
        <v>937</v>
      </c>
      <c r="M20" s="491" t="s">
        <v>938</v>
      </c>
      <c r="N20" s="496"/>
      <c r="O20" s="496"/>
      <c r="P20" s="490" t="s">
        <v>939</v>
      </c>
      <c r="Q20" s="491" t="s">
        <v>940</v>
      </c>
      <c r="R20" s="496"/>
      <c r="S20" s="496"/>
      <c r="T20" s="490" t="s">
        <v>941</v>
      </c>
      <c r="U20" s="491" t="s">
        <v>942</v>
      </c>
      <c r="V20" s="490" t="s">
        <v>943</v>
      </c>
      <c r="W20" s="492" t="s">
        <v>944</v>
      </c>
      <c r="X20" s="490" t="s">
        <v>945</v>
      </c>
      <c r="Y20" s="491" t="s">
        <v>946</v>
      </c>
      <c r="Z20" s="496"/>
      <c r="AA20" s="493"/>
      <c r="AB20" s="490" t="s">
        <v>947</v>
      </c>
      <c r="AC20" s="491" t="s">
        <v>948</v>
      </c>
      <c r="AD20" s="496"/>
      <c r="AE20" s="496"/>
      <c r="AF20" s="490" t="s">
        <v>949</v>
      </c>
      <c r="AG20" s="491" t="s">
        <v>950</v>
      </c>
      <c r="AH20" s="490" t="s">
        <v>951</v>
      </c>
      <c r="AI20" s="491">
        <v>1713</v>
      </c>
    </row>
    <row r="21" spans="2:35" ht="27.6" x14ac:dyDescent="0.3">
      <c r="B21" s="488" t="s">
        <v>952</v>
      </c>
      <c r="C21" s="489">
        <v>1114</v>
      </c>
      <c r="D21" s="490" t="s">
        <v>953</v>
      </c>
      <c r="E21" s="491" t="s">
        <v>954</v>
      </c>
      <c r="F21" s="496"/>
      <c r="G21" s="496"/>
      <c r="H21" s="490" t="s">
        <v>955</v>
      </c>
      <c r="I21" s="491" t="s">
        <v>956</v>
      </c>
      <c r="J21" s="490" t="s">
        <v>957</v>
      </c>
      <c r="K21" s="491" t="s">
        <v>958</v>
      </c>
      <c r="L21" s="490" t="s">
        <v>959</v>
      </c>
      <c r="M21" s="491" t="s">
        <v>960</v>
      </c>
      <c r="N21" s="496"/>
      <c r="O21" s="496"/>
      <c r="P21" s="490" t="s">
        <v>961</v>
      </c>
      <c r="Q21" s="491" t="s">
        <v>962</v>
      </c>
      <c r="R21" s="496"/>
      <c r="S21" s="496"/>
      <c r="T21" s="490" t="s">
        <v>963</v>
      </c>
      <c r="U21" s="491" t="s">
        <v>964</v>
      </c>
      <c r="V21" s="490" t="s">
        <v>965</v>
      </c>
      <c r="W21" s="492" t="s">
        <v>966</v>
      </c>
      <c r="X21" s="490" t="s">
        <v>967</v>
      </c>
      <c r="Y21" s="491" t="s">
        <v>968</v>
      </c>
      <c r="Z21" s="496"/>
      <c r="AA21" s="493"/>
      <c r="AB21" s="490" t="s">
        <v>969</v>
      </c>
      <c r="AC21" s="491" t="s">
        <v>970</v>
      </c>
      <c r="AD21" s="496"/>
      <c r="AE21" s="496"/>
      <c r="AF21" s="490" t="s">
        <v>971</v>
      </c>
      <c r="AG21" s="491" t="s">
        <v>972</v>
      </c>
      <c r="AH21" s="490" t="s">
        <v>973</v>
      </c>
      <c r="AI21" s="491">
        <v>1714</v>
      </c>
    </row>
    <row r="22" spans="2:35" ht="28.2" thickBot="1" x14ac:dyDescent="0.35">
      <c r="B22" s="488" t="s">
        <v>974</v>
      </c>
      <c r="C22" s="489">
        <v>1115</v>
      </c>
      <c r="D22" s="490" t="s">
        <v>975</v>
      </c>
      <c r="E22" s="491" t="s">
        <v>976</v>
      </c>
      <c r="F22" s="496"/>
      <c r="G22" s="496"/>
      <c r="H22" s="494" t="s">
        <v>977</v>
      </c>
      <c r="I22" s="495" t="s">
        <v>978</v>
      </c>
      <c r="J22" s="490" t="s">
        <v>979</v>
      </c>
      <c r="K22" s="491" t="s">
        <v>980</v>
      </c>
      <c r="L22" s="490" t="s">
        <v>981</v>
      </c>
      <c r="M22" s="491" t="s">
        <v>982</v>
      </c>
      <c r="N22" s="496"/>
      <c r="O22" s="496"/>
      <c r="P22" s="490" t="s">
        <v>983</v>
      </c>
      <c r="Q22" s="491" t="s">
        <v>984</v>
      </c>
      <c r="R22" s="496"/>
      <c r="S22" s="496"/>
      <c r="T22" s="490" t="s">
        <v>985</v>
      </c>
      <c r="U22" s="491" t="s">
        <v>986</v>
      </c>
      <c r="V22" s="490" t="s">
        <v>987</v>
      </c>
      <c r="W22" s="492" t="s">
        <v>988</v>
      </c>
      <c r="X22" s="490" t="s">
        <v>989</v>
      </c>
      <c r="Y22" s="491" t="s">
        <v>990</v>
      </c>
      <c r="Z22" s="496"/>
      <c r="AA22" s="493"/>
      <c r="AB22" s="490" t="s">
        <v>991</v>
      </c>
      <c r="AC22" s="491" t="s">
        <v>992</v>
      </c>
      <c r="AD22" s="496"/>
      <c r="AE22" s="496"/>
      <c r="AF22" s="490" t="s">
        <v>1466</v>
      </c>
      <c r="AG22" s="491" t="s">
        <v>1470</v>
      </c>
      <c r="AH22" s="494" t="s">
        <v>993</v>
      </c>
      <c r="AI22" s="495">
        <v>1715</v>
      </c>
    </row>
    <row r="23" spans="2:35" ht="27.6" x14ac:dyDescent="0.3">
      <c r="B23" s="488" t="s">
        <v>994</v>
      </c>
      <c r="C23" s="489">
        <v>1116</v>
      </c>
      <c r="D23" s="490" t="s">
        <v>995</v>
      </c>
      <c r="E23" s="491" t="s">
        <v>996</v>
      </c>
      <c r="F23" s="496"/>
      <c r="G23" s="496"/>
      <c r="H23" s="496"/>
      <c r="I23" s="496"/>
      <c r="J23" s="490" t="s">
        <v>997</v>
      </c>
      <c r="K23" s="491" t="s">
        <v>998</v>
      </c>
      <c r="L23" s="490" t="s">
        <v>999</v>
      </c>
      <c r="M23" s="491" t="s">
        <v>1000</v>
      </c>
      <c r="N23" s="496"/>
      <c r="O23" s="496"/>
      <c r="P23" s="490" t="s">
        <v>1001</v>
      </c>
      <c r="Q23" s="491" t="s">
        <v>1002</v>
      </c>
      <c r="R23" s="496"/>
      <c r="S23" s="496"/>
      <c r="T23" s="490" t="s">
        <v>1003</v>
      </c>
      <c r="U23" s="491" t="s">
        <v>1004</v>
      </c>
      <c r="V23" s="490" t="s">
        <v>1005</v>
      </c>
      <c r="W23" s="492" t="s">
        <v>1006</v>
      </c>
      <c r="X23" s="490" t="s">
        <v>1007</v>
      </c>
      <c r="Y23" s="491" t="s">
        <v>1008</v>
      </c>
      <c r="Z23" s="496"/>
      <c r="AA23" s="493"/>
      <c r="AB23" s="490" t="s">
        <v>1009</v>
      </c>
      <c r="AC23" s="491" t="s">
        <v>1010</v>
      </c>
      <c r="AD23" s="496"/>
      <c r="AE23" s="496"/>
      <c r="AF23" s="490" t="s">
        <v>1467</v>
      </c>
      <c r="AG23" s="491" t="s">
        <v>1471</v>
      </c>
    </row>
    <row r="24" spans="2:35" ht="28.5" customHeight="1" thickBot="1" x14ac:dyDescent="0.35">
      <c r="B24" s="488" t="s">
        <v>1011</v>
      </c>
      <c r="C24" s="489">
        <v>1117</v>
      </c>
      <c r="D24" s="490" t="s">
        <v>1012</v>
      </c>
      <c r="E24" s="491" t="s">
        <v>1013</v>
      </c>
      <c r="F24" s="496"/>
      <c r="G24" s="496"/>
      <c r="H24" s="496"/>
      <c r="I24" s="496"/>
      <c r="J24" s="490" t="s">
        <v>1014</v>
      </c>
      <c r="K24" s="491" t="s">
        <v>1015</v>
      </c>
      <c r="L24" s="490" t="s">
        <v>1016</v>
      </c>
      <c r="M24" s="491" t="s">
        <v>1017</v>
      </c>
      <c r="N24" s="496"/>
      <c r="O24" s="496"/>
      <c r="P24" s="490" t="s">
        <v>1018</v>
      </c>
      <c r="Q24" s="491" t="s">
        <v>1019</v>
      </c>
      <c r="R24" s="496"/>
      <c r="S24" s="496"/>
      <c r="T24" s="490" t="s">
        <v>1020</v>
      </c>
      <c r="U24" s="491" t="s">
        <v>1021</v>
      </c>
      <c r="V24" s="494" t="s">
        <v>1022</v>
      </c>
      <c r="W24" s="497" t="s">
        <v>1023</v>
      </c>
      <c r="X24" s="490" t="s">
        <v>1024</v>
      </c>
      <c r="Y24" s="491" t="s">
        <v>1025</v>
      </c>
      <c r="Z24" s="496"/>
      <c r="AA24" s="493"/>
      <c r="AB24" s="490" t="s">
        <v>1026</v>
      </c>
      <c r="AC24" s="491" t="s">
        <v>1027</v>
      </c>
      <c r="AD24" s="496"/>
      <c r="AE24" s="496"/>
      <c r="AF24" s="490" t="s">
        <v>1468</v>
      </c>
      <c r="AG24" s="491" t="s">
        <v>1472</v>
      </c>
    </row>
    <row r="25" spans="2:35" ht="42" thickBot="1" x14ac:dyDescent="0.35">
      <c r="B25" s="488" t="s">
        <v>1028</v>
      </c>
      <c r="C25" s="489">
        <v>1118</v>
      </c>
      <c r="D25" s="490" t="s">
        <v>1029</v>
      </c>
      <c r="E25" s="491" t="s">
        <v>1030</v>
      </c>
      <c r="F25" s="496"/>
      <c r="G25" s="496"/>
      <c r="H25" s="496"/>
      <c r="I25" s="496"/>
      <c r="J25" s="490" t="s">
        <v>1031</v>
      </c>
      <c r="K25" s="491" t="s">
        <v>1032</v>
      </c>
      <c r="L25" s="490" t="s">
        <v>1033</v>
      </c>
      <c r="M25" s="491" t="s">
        <v>1034</v>
      </c>
      <c r="N25" s="496"/>
      <c r="O25" s="496"/>
      <c r="P25" s="490" t="s">
        <v>1035</v>
      </c>
      <c r="Q25" s="491" t="s">
        <v>1036</v>
      </c>
      <c r="R25" s="496"/>
      <c r="S25" s="496"/>
      <c r="T25" s="490" t="s">
        <v>852</v>
      </c>
      <c r="U25" s="491" t="s">
        <v>1037</v>
      </c>
      <c r="V25" s="496"/>
      <c r="W25" s="496"/>
      <c r="X25" s="490" t="s">
        <v>1038</v>
      </c>
      <c r="Y25" s="491" t="s">
        <v>1039</v>
      </c>
      <c r="Z25" s="496"/>
      <c r="AA25" s="496"/>
      <c r="AB25" s="490" t="s">
        <v>1040</v>
      </c>
      <c r="AC25" s="491" t="s">
        <v>1041</v>
      </c>
      <c r="AD25" s="496"/>
      <c r="AE25" s="496"/>
      <c r="AF25" s="494" t="s">
        <v>1469</v>
      </c>
      <c r="AG25" s="495" t="s">
        <v>1473</v>
      </c>
    </row>
    <row r="26" spans="2:35" ht="15" thickBot="1" x14ac:dyDescent="0.35">
      <c r="B26" s="488" t="s">
        <v>1042</v>
      </c>
      <c r="C26" s="489">
        <v>1119</v>
      </c>
      <c r="D26" s="490" t="s">
        <v>1043</v>
      </c>
      <c r="E26" s="491" t="s">
        <v>1044</v>
      </c>
      <c r="F26" s="496"/>
      <c r="G26" s="496"/>
      <c r="H26" s="496"/>
      <c r="I26" s="496"/>
      <c r="J26" s="490" t="s">
        <v>1045</v>
      </c>
      <c r="K26" s="491" t="s">
        <v>1046</v>
      </c>
      <c r="L26" s="490" t="s">
        <v>1047</v>
      </c>
      <c r="M26" s="491" t="s">
        <v>1048</v>
      </c>
      <c r="N26" s="496"/>
      <c r="O26" s="496"/>
      <c r="P26" s="490" t="s">
        <v>1049</v>
      </c>
      <c r="Q26" s="491" t="s">
        <v>1050</v>
      </c>
      <c r="R26" s="496"/>
      <c r="S26" s="496"/>
      <c r="T26" s="494" t="s">
        <v>1051</v>
      </c>
      <c r="U26" s="495" t="s">
        <v>1052</v>
      </c>
      <c r="V26" s="496"/>
      <c r="W26" s="496"/>
      <c r="X26" s="490" t="s">
        <v>1053</v>
      </c>
      <c r="Y26" s="491" t="s">
        <v>1054</v>
      </c>
      <c r="Z26" s="496"/>
      <c r="AA26" s="496"/>
      <c r="AB26" s="490" t="s">
        <v>1055</v>
      </c>
      <c r="AC26" s="491" t="s">
        <v>1056</v>
      </c>
      <c r="AD26" s="496"/>
      <c r="AE26" s="496"/>
      <c r="AF26" s="496"/>
      <c r="AG26" s="496"/>
    </row>
    <row r="27" spans="2:35" ht="138.6" thickBot="1" x14ac:dyDescent="0.35">
      <c r="B27" s="488" t="s">
        <v>1057</v>
      </c>
      <c r="C27" s="489">
        <v>1120</v>
      </c>
      <c r="D27" s="494" t="s">
        <v>647</v>
      </c>
      <c r="E27" s="495" t="s">
        <v>1058</v>
      </c>
      <c r="F27" s="496"/>
      <c r="G27" s="496"/>
      <c r="H27" s="496"/>
      <c r="I27" s="496"/>
      <c r="J27" s="490" t="s">
        <v>1059</v>
      </c>
      <c r="K27" s="491" t="s">
        <v>1060</v>
      </c>
      <c r="L27" s="490" t="s">
        <v>1061</v>
      </c>
      <c r="M27" s="491" t="s">
        <v>1062</v>
      </c>
      <c r="N27" s="496"/>
      <c r="O27" s="496"/>
      <c r="P27" s="490" t="s">
        <v>1063</v>
      </c>
      <c r="Q27" s="491" t="s">
        <v>1064</v>
      </c>
      <c r="R27" s="496"/>
      <c r="S27" s="496"/>
      <c r="T27" s="496"/>
      <c r="U27" s="496"/>
      <c r="V27" s="496"/>
      <c r="W27" s="496"/>
      <c r="X27" s="490" t="s">
        <v>1065</v>
      </c>
      <c r="Y27" s="491" t="s">
        <v>1066</v>
      </c>
      <c r="Z27" s="496"/>
      <c r="AA27" s="496"/>
      <c r="AB27" s="490" t="s">
        <v>1067</v>
      </c>
      <c r="AC27" s="491" t="s">
        <v>1068</v>
      </c>
      <c r="AD27" s="496"/>
      <c r="AE27" s="496"/>
      <c r="AF27" s="496"/>
      <c r="AG27" s="496"/>
    </row>
    <row r="28" spans="2:35" ht="41.4" x14ac:dyDescent="0.3">
      <c r="B28" s="488" t="s">
        <v>1069</v>
      </c>
      <c r="C28" s="489">
        <v>1121</v>
      </c>
      <c r="D28" s="496"/>
      <c r="E28" s="496"/>
      <c r="F28" s="496"/>
      <c r="G28" s="496"/>
      <c r="H28" s="496"/>
      <c r="I28" s="496"/>
      <c r="J28" s="490" t="s">
        <v>1070</v>
      </c>
      <c r="K28" s="491" t="s">
        <v>1071</v>
      </c>
      <c r="L28" s="490" t="s">
        <v>1072</v>
      </c>
      <c r="M28" s="491" t="s">
        <v>1073</v>
      </c>
      <c r="N28" s="496"/>
      <c r="O28" s="496"/>
      <c r="P28" s="490" t="s">
        <v>1074</v>
      </c>
      <c r="Q28" s="491" t="s">
        <v>1075</v>
      </c>
      <c r="R28" s="496"/>
      <c r="S28" s="496"/>
      <c r="T28" s="496"/>
      <c r="U28" s="496"/>
      <c r="V28" s="496"/>
      <c r="W28" s="496"/>
      <c r="X28" s="490" t="s">
        <v>1076</v>
      </c>
      <c r="Y28" s="491" t="s">
        <v>1077</v>
      </c>
      <c r="Z28" s="496"/>
      <c r="AA28" s="496"/>
      <c r="AB28" s="490" t="s">
        <v>1078</v>
      </c>
      <c r="AC28" s="491" t="s">
        <v>1079</v>
      </c>
      <c r="AD28" s="496"/>
      <c r="AE28" s="496"/>
      <c r="AF28" s="496"/>
      <c r="AG28" s="496"/>
    </row>
    <row r="29" spans="2:35" ht="55.2" x14ac:dyDescent="0.3">
      <c r="B29" s="488" t="s">
        <v>1080</v>
      </c>
      <c r="C29" s="489">
        <v>1122</v>
      </c>
      <c r="D29" s="496"/>
      <c r="E29" s="496"/>
      <c r="F29" s="496"/>
      <c r="G29" s="496"/>
      <c r="H29" s="496"/>
      <c r="I29" s="496"/>
      <c r="J29" s="490" t="s">
        <v>1081</v>
      </c>
      <c r="K29" s="491" t="s">
        <v>1082</v>
      </c>
      <c r="L29" s="490" t="s">
        <v>1083</v>
      </c>
      <c r="M29" s="491" t="s">
        <v>1084</v>
      </c>
      <c r="N29" s="496"/>
      <c r="O29" s="496"/>
      <c r="P29" s="490" t="s">
        <v>1085</v>
      </c>
      <c r="Q29" s="491" t="s">
        <v>1086</v>
      </c>
      <c r="R29" s="496"/>
      <c r="S29" s="496"/>
      <c r="T29" s="496"/>
      <c r="U29" s="496"/>
      <c r="V29" s="496"/>
      <c r="W29" s="496"/>
      <c r="X29" s="490" t="s">
        <v>1087</v>
      </c>
      <c r="Y29" s="491" t="s">
        <v>1088</v>
      </c>
      <c r="Z29" s="496"/>
      <c r="AA29" s="496"/>
      <c r="AB29" s="490" t="s">
        <v>1089</v>
      </c>
      <c r="AC29" s="491" t="s">
        <v>1090</v>
      </c>
      <c r="AD29" s="496"/>
      <c r="AE29" s="496"/>
      <c r="AF29" s="496"/>
      <c r="AG29" s="496"/>
    </row>
    <row r="30" spans="2:35" x14ac:dyDescent="0.3">
      <c r="B30" s="488" t="s">
        <v>1091</v>
      </c>
      <c r="C30" s="489">
        <v>1123</v>
      </c>
      <c r="D30" s="496"/>
      <c r="E30" s="496"/>
      <c r="F30" s="496"/>
      <c r="G30" s="496"/>
      <c r="H30" s="496"/>
      <c r="I30" s="496"/>
      <c r="J30" s="490" t="s">
        <v>1092</v>
      </c>
      <c r="K30" s="491" t="s">
        <v>1093</v>
      </c>
      <c r="L30" s="490" t="s">
        <v>1094</v>
      </c>
      <c r="M30" s="491" t="s">
        <v>1095</v>
      </c>
      <c r="N30" s="496"/>
      <c r="O30" s="496"/>
      <c r="P30" s="490" t="s">
        <v>1096</v>
      </c>
      <c r="Q30" s="491" t="s">
        <v>1097</v>
      </c>
      <c r="R30" s="496"/>
      <c r="S30" s="496"/>
      <c r="T30" s="496"/>
      <c r="U30" s="496"/>
      <c r="V30" s="496"/>
      <c r="W30" s="496"/>
      <c r="X30" s="490" t="s">
        <v>1098</v>
      </c>
      <c r="Y30" s="491" t="s">
        <v>1099</v>
      </c>
      <c r="Z30" s="496"/>
      <c r="AA30" s="496"/>
      <c r="AB30" s="490" t="s">
        <v>1100</v>
      </c>
      <c r="AC30" s="491" t="s">
        <v>1101</v>
      </c>
      <c r="AD30" s="496"/>
      <c r="AE30" s="496"/>
      <c r="AF30" s="496"/>
      <c r="AG30" s="496"/>
    </row>
    <row r="31" spans="2:35" ht="27.6" x14ac:dyDescent="0.3">
      <c r="B31" s="488" t="s">
        <v>1102</v>
      </c>
      <c r="C31" s="489">
        <v>1124</v>
      </c>
      <c r="D31" s="496"/>
      <c r="E31" s="496"/>
      <c r="F31" s="496"/>
      <c r="G31" s="496"/>
      <c r="H31" s="496"/>
      <c r="I31" s="496"/>
      <c r="J31" s="490" t="s">
        <v>1103</v>
      </c>
      <c r="K31" s="491" t="s">
        <v>1104</v>
      </c>
      <c r="L31" s="490" t="s">
        <v>1105</v>
      </c>
      <c r="M31" s="491" t="s">
        <v>1106</v>
      </c>
      <c r="N31" s="496"/>
      <c r="O31" s="496"/>
      <c r="P31" s="490" t="s">
        <v>1107</v>
      </c>
      <c r="Q31" s="491" t="s">
        <v>1108</v>
      </c>
      <c r="R31" s="496"/>
      <c r="S31" s="496"/>
      <c r="T31" s="496"/>
      <c r="U31" s="496"/>
      <c r="V31" s="496"/>
      <c r="W31" s="496"/>
      <c r="X31" s="490" t="s">
        <v>1109</v>
      </c>
      <c r="Y31" s="491" t="s">
        <v>1110</v>
      </c>
      <c r="Z31" s="496"/>
      <c r="AA31" s="496"/>
      <c r="AB31" s="490" t="s">
        <v>1111</v>
      </c>
      <c r="AC31" s="491" t="s">
        <v>1112</v>
      </c>
      <c r="AD31" s="496"/>
      <c r="AE31" s="496"/>
      <c r="AF31" s="496"/>
      <c r="AG31" s="496"/>
    </row>
    <row r="32" spans="2:35" ht="27.6" x14ac:dyDescent="0.3">
      <c r="B32" s="488" t="s">
        <v>1113</v>
      </c>
      <c r="C32" s="489">
        <v>1125</v>
      </c>
      <c r="D32" s="496"/>
      <c r="E32" s="496"/>
      <c r="F32" s="496"/>
      <c r="G32" s="496"/>
      <c r="H32" s="496"/>
      <c r="I32" s="496"/>
      <c r="J32" s="490" t="s">
        <v>1114</v>
      </c>
      <c r="K32" s="491" t="s">
        <v>1115</v>
      </c>
      <c r="L32" s="490" t="s">
        <v>1116</v>
      </c>
      <c r="M32" s="491" t="s">
        <v>1117</v>
      </c>
      <c r="N32" s="496"/>
      <c r="O32" s="496"/>
      <c r="P32" s="490" t="s">
        <v>1118</v>
      </c>
      <c r="Q32" s="491" t="s">
        <v>1119</v>
      </c>
      <c r="R32" s="496"/>
      <c r="S32" s="496"/>
      <c r="T32" s="496"/>
      <c r="U32" s="496"/>
      <c r="V32" s="496"/>
      <c r="W32" s="496"/>
      <c r="X32" s="490" t="s">
        <v>1120</v>
      </c>
      <c r="Y32" s="491" t="s">
        <v>1121</v>
      </c>
      <c r="Z32" s="496"/>
      <c r="AA32" s="496"/>
      <c r="AB32" s="490" t="s">
        <v>1122</v>
      </c>
      <c r="AC32" s="491" t="s">
        <v>1123</v>
      </c>
      <c r="AD32" s="496"/>
      <c r="AE32" s="496"/>
      <c r="AF32" s="496"/>
      <c r="AG32" s="496"/>
    </row>
    <row r="33" spans="2:33" ht="27.6" x14ac:dyDescent="0.3">
      <c r="B33" s="488" t="s">
        <v>1124</v>
      </c>
      <c r="C33" s="489">
        <v>1126</v>
      </c>
      <c r="D33" s="496"/>
      <c r="E33" s="496"/>
      <c r="F33" s="496"/>
      <c r="G33" s="496"/>
      <c r="H33" s="496"/>
      <c r="I33" s="496"/>
      <c r="J33" s="490" t="s">
        <v>1125</v>
      </c>
      <c r="K33" s="491" t="s">
        <v>1126</v>
      </c>
      <c r="L33" s="490" t="s">
        <v>1127</v>
      </c>
      <c r="M33" s="491" t="s">
        <v>1128</v>
      </c>
      <c r="N33" s="496"/>
      <c r="O33" s="496"/>
      <c r="P33" s="490" t="s">
        <v>1129</v>
      </c>
      <c r="Q33" s="491" t="s">
        <v>1130</v>
      </c>
      <c r="R33" s="496"/>
      <c r="S33" s="496"/>
      <c r="T33" s="496"/>
      <c r="U33" s="496"/>
      <c r="V33" s="496"/>
      <c r="W33" s="496"/>
      <c r="X33" s="490" t="s">
        <v>1131</v>
      </c>
      <c r="Y33" s="491" t="s">
        <v>1132</v>
      </c>
      <c r="Z33" s="496"/>
      <c r="AA33" s="496"/>
      <c r="AB33" s="490" t="s">
        <v>1133</v>
      </c>
      <c r="AC33" s="491" t="s">
        <v>1134</v>
      </c>
      <c r="AD33" s="496"/>
      <c r="AE33" s="496"/>
      <c r="AF33" s="496"/>
      <c r="AG33" s="496"/>
    </row>
    <row r="34" spans="2:33" ht="27.6" x14ac:dyDescent="0.3">
      <c r="B34" s="488" t="s">
        <v>1135</v>
      </c>
      <c r="C34" s="489">
        <v>1127</v>
      </c>
      <c r="D34" s="496"/>
      <c r="E34" s="496"/>
      <c r="F34" s="496"/>
      <c r="G34" s="496"/>
      <c r="H34" s="496"/>
      <c r="I34" s="496"/>
      <c r="J34" s="490" t="s">
        <v>1136</v>
      </c>
      <c r="K34" s="491" t="s">
        <v>1137</v>
      </c>
      <c r="L34" s="490" t="s">
        <v>1138</v>
      </c>
      <c r="M34" s="491" t="s">
        <v>1139</v>
      </c>
      <c r="N34" s="496"/>
      <c r="O34" s="496"/>
      <c r="P34" s="490" t="s">
        <v>1140</v>
      </c>
      <c r="Q34" s="491" t="s">
        <v>1141</v>
      </c>
      <c r="R34" s="496"/>
      <c r="S34" s="496"/>
      <c r="T34" s="496"/>
      <c r="U34" s="496"/>
      <c r="V34" s="496"/>
      <c r="W34" s="496"/>
      <c r="X34" s="490" t="s">
        <v>1142</v>
      </c>
      <c r="Y34" s="491" t="s">
        <v>1143</v>
      </c>
      <c r="Z34" s="496"/>
      <c r="AA34" s="496"/>
      <c r="AB34" s="490" t="s">
        <v>1144</v>
      </c>
      <c r="AC34" s="491" t="s">
        <v>1145</v>
      </c>
      <c r="AD34" s="496"/>
      <c r="AE34" s="496"/>
      <c r="AF34" s="496"/>
      <c r="AG34" s="496"/>
    </row>
    <row r="35" spans="2:33" ht="27.6" x14ac:dyDescent="0.3">
      <c r="B35" s="488" t="s">
        <v>1146</v>
      </c>
      <c r="C35" s="489">
        <v>1128</v>
      </c>
      <c r="D35" s="496"/>
      <c r="E35" s="496"/>
      <c r="F35" s="496"/>
      <c r="G35" s="496"/>
      <c r="H35" s="496"/>
      <c r="I35" s="496"/>
      <c r="J35" s="490" t="s">
        <v>1147</v>
      </c>
      <c r="K35" s="491" t="s">
        <v>1148</v>
      </c>
      <c r="L35" s="490" t="s">
        <v>1149</v>
      </c>
      <c r="M35" s="491" t="s">
        <v>1150</v>
      </c>
      <c r="N35" s="496"/>
      <c r="O35" s="496"/>
      <c r="P35" s="490" t="s">
        <v>1151</v>
      </c>
      <c r="Q35" s="491" t="s">
        <v>1152</v>
      </c>
      <c r="R35" s="496"/>
      <c r="S35" s="496"/>
      <c r="T35" s="496"/>
      <c r="U35" s="496"/>
      <c r="V35" s="496"/>
      <c r="W35" s="496"/>
      <c r="X35" s="490" t="s">
        <v>1153</v>
      </c>
      <c r="Y35" s="491" t="s">
        <v>1154</v>
      </c>
      <c r="Z35" s="496"/>
      <c r="AA35" s="496"/>
      <c r="AB35" s="490" t="s">
        <v>1155</v>
      </c>
      <c r="AC35" s="491" t="s">
        <v>1156</v>
      </c>
      <c r="AD35" s="496"/>
      <c r="AE35" s="496"/>
      <c r="AF35" s="496"/>
      <c r="AG35" s="496"/>
    </row>
    <row r="36" spans="2:33" ht="69" x14ac:dyDescent="0.3">
      <c r="B36" s="488" t="s">
        <v>1450</v>
      </c>
      <c r="C36" s="489">
        <v>1129</v>
      </c>
      <c r="D36" s="496"/>
      <c r="E36" s="496"/>
      <c r="F36" s="496"/>
      <c r="G36" s="496"/>
      <c r="H36" s="496"/>
      <c r="I36" s="496"/>
      <c r="J36" s="490" t="s">
        <v>1157</v>
      </c>
      <c r="K36" s="491" t="s">
        <v>1158</v>
      </c>
      <c r="L36" s="490" t="s">
        <v>1159</v>
      </c>
      <c r="M36" s="491" t="s">
        <v>1160</v>
      </c>
      <c r="N36" s="496"/>
      <c r="O36" s="496"/>
      <c r="P36" s="490" t="s">
        <v>1161</v>
      </c>
      <c r="Q36" s="491" t="s">
        <v>1162</v>
      </c>
      <c r="R36" s="496"/>
      <c r="S36" s="496"/>
      <c r="T36" s="496"/>
      <c r="U36" s="496"/>
      <c r="V36" s="496"/>
      <c r="W36" s="496"/>
      <c r="X36" s="490" t="s">
        <v>1163</v>
      </c>
      <c r="Y36" s="491" t="s">
        <v>1164</v>
      </c>
      <c r="Z36" s="496"/>
      <c r="AA36" s="496"/>
      <c r="AB36" s="490" t="s">
        <v>1165</v>
      </c>
      <c r="AC36" s="491" t="s">
        <v>1166</v>
      </c>
      <c r="AD36" s="496"/>
      <c r="AE36" s="496"/>
      <c r="AF36" s="496"/>
      <c r="AG36" s="496"/>
    </row>
    <row r="37" spans="2:33" x14ac:dyDescent="0.3">
      <c r="B37" s="488" t="s">
        <v>1451</v>
      </c>
      <c r="C37" s="489">
        <v>1130</v>
      </c>
      <c r="D37" s="496"/>
      <c r="E37" s="496"/>
      <c r="F37" s="496"/>
      <c r="G37" s="496"/>
      <c r="H37" s="496"/>
      <c r="I37" s="496"/>
      <c r="J37" s="490" t="s">
        <v>1167</v>
      </c>
      <c r="K37" s="491" t="s">
        <v>1168</v>
      </c>
      <c r="L37" s="490" t="s">
        <v>1169</v>
      </c>
      <c r="M37" s="491" t="s">
        <v>1170</v>
      </c>
      <c r="N37" s="496"/>
      <c r="O37" s="496"/>
      <c r="P37" s="490" t="s">
        <v>1171</v>
      </c>
      <c r="Q37" s="491" t="s">
        <v>1172</v>
      </c>
      <c r="R37" s="496"/>
      <c r="S37" s="496"/>
      <c r="T37" s="496"/>
      <c r="U37" s="496"/>
      <c r="V37" s="496"/>
      <c r="W37" s="496"/>
      <c r="X37" s="490" t="s">
        <v>1173</v>
      </c>
      <c r="Y37" s="491" t="s">
        <v>1174</v>
      </c>
      <c r="Z37" s="496"/>
      <c r="AA37" s="496"/>
      <c r="AB37" s="490" t="s">
        <v>1175</v>
      </c>
      <c r="AC37" s="491" t="s">
        <v>1176</v>
      </c>
      <c r="AD37" s="496"/>
      <c r="AE37" s="496"/>
      <c r="AF37" s="496"/>
      <c r="AG37" s="496"/>
    </row>
    <row r="38" spans="2:33" ht="41.4" x14ac:dyDescent="0.3">
      <c r="B38" s="488" t="s">
        <v>1177</v>
      </c>
      <c r="C38" s="489">
        <v>1131</v>
      </c>
      <c r="D38" s="496"/>
      <c r="E38" s="496"/>
      <c r="F38" s="496"/>
      <c r="G38" s="496"/>
      <c r="H38" s="496"/>
      <c r="I38" s="496"/>
      <c r="J38" s="490" t="s">
        <v>1178</v>
      </c>
      <c r="K38" s="491" t="s">
        <v>1179</v>
      </c>
      <c r="L38" s="490" t="s">
        <v>1180</v>
      </c>
      <c r="M38" s="491" t="s">
        <v>1181</v>
      </c>
      <c r="N38" s="496"/>
      <c r="O38" s="496"/>
      <c r="P38" s="490" t="s">
        <v>1182</v>
      </c>
      <c r="Q38" s="491" t="s">
        <v>1183</v>
      </c>
      <c r="R38" s="496"/>
      <c r="S38" s="496"/>
      <c r="T38" s="496"/>
      <c r="U38" s="496"/>
      <c r="V38" s="496"/>
      <c r="W38" s="496"/>
      <c r="X38" s="490" t="s">
        <v>1184</v>
      </c>
      <c r="Y38" s="491" t="s">
        <v>1185</v>
      </c>
      <c r="Z38" s="496"/>
      <c r="AA38" s="496"/>
      <c r="AB38" s="490" t="s">
        <v>1186</v>
      </c>
      <c r="AC38" s="491" t="s">
        <v>1187</v>
      </c>
      <c r="AD38" s="496"/>
      <c r="AE38" s="496"/>
      <c r="AF38" s="496"/>
      <c r="AG38" s="496"/>
    </row>
    <row r="39" spans="2:33" ht="41.4" x14ac:dyDescent="0.3">
      <c r="B39" s="488" t="s">
        <v>1188</v>
      </c>
      <c r="C39" s="489">
        <v>1132</v>
      </c>
      <c r="D39" s="496"/>
      <c r="E39" s="496"/>
      <c r="F39" s="496"/>
      <c r="G39" s="496"/>
      <c r="H39" s="496"/>
      <c r="I39" s="496"/>
      <c r="J39" s="490" t="s">
        <v>1189</v>
      </c>
      <c r="K39" s="491" t="s">
        <v>1190</v>
      </c>
      <c r="L39" s="490" t="s">
        <v>1191</v>
      </c>
      <c r="M39" s="491" t="s">
        <v>1192</v>
      </c>
      <c r="N39" s="496"/>
      <c r="O39" s="496"/>
      <c r="P39" s="490" t="s">
        <v>1193</v>
      </c>
      <c r="Q39" s="491" t="s">
        <v>1194</v>
      </c>
      <c r="R39" s="496"/>
      <c r="S39" s="496"/>
      <c r="T39" s="496"/>
      <c r="U39" s="496"/>
      <c r="V39" s="496"/>
      <c r="W39" s="496"/>
      <c r="X39" s="490" t="s">
        <v>1195</v>
      </c>
      <c r="Y39" s="491" t="s">
        <v>1196</v>
      </c>
      <c r="Z39" s="496"/>
      <c r="AA39" s="496"/>
      <c r="AB39" s="490" t="s">
        <v>1197</v>
      </c>
      <c r="AC39" s="491" t="s">
        <v>1198</v>
      </c>
      <c r="AD39" s="496"/>
      <c r="AE39" s="496"/>
      <c r="AF39" s="496"/>
      <c r="AG39" s="496"/>
    </row>
    <row r="40" spans="2:33" ht="27.6" x14ac:dyDescent="0.3">
      <c r="B40" s="488" t="s">
        <v>1199</v>
      </c>
      <c r="C40" s="489">
        <v>1133</v>
      </c>
      <c r="D40" s="496"/>
      <c r="E40" s="496"/>
      <c r="F40" s="496"/>
      <c r="G40" s="496"/>
      <c r="H40" s="496"/>
      <c r="I40" s="496"/>
      <c r="J40" s="490" t="s">
        <v>1200</v>
      </c>
      <c r="K40" s="491" t="s">
        <v>1201</v>
      </c>
      <c r="L40" s="490" t="s">
        <v>1202</v>
      </c>
      <c r="M40" s="491" t="s">
        <v>1203</v>
      </c>
      <c r="N40" s="496"/>
      <c r="O40" s="496"/>
      <c r="P40" s="490" t="s">
        <v>1204</v>
      </c>
      <c r="Q40" s="491" t="s">
        <v>1205</v>
      </c>
      <c r="R40" s="496"/>
      <c r="S40" s="496"/>
      <c r="T40" s="496"/>
      <c r="U40" s="496"/>
      <c r="V40" s="496"/>
      <c r="W40" s="496"/>
      <c r="X40" s="490" t="s">
        <v>1206</v>
      </c>
      <c r="Y40" s="491" t="s">
        <v>1207</v>
      </c>
      <c r="Z40" s="496"/>
      <c r="AA40" s="496"/>
      <c r="AB40" s="490" t="s">
        <v>1208</v>
      </c>
      <c r="AC40" s="491" t="s">
        <v>1209</v>
      </c>
      <c r="AD40" s="496"/>
      <c r="AE40" s="496"/>
      <c r="AF40" s="496"/>
      <c r="AG40" s="496"/>
    </row>
    <row r="41" spans="2:33" ht="41.4" x14ac:dyDescent="0.3">
      <c r="B41" s="488" t="s">
        <v>1210</v>
      </c>
      <c r="C41" s="489">
        <v>1134</v>
      </c>
      <c r="D41" s="496"/>
      <c r="E41" s="496"/>
      <c r="F41" s="496"/>
      <c r="G41" s="496"/>
      <c r="H41" s="496"/>
      <c r="I41" s="496"/>
      <c r="J41" s="490" t="s">
        <v>1211</v>
      </c>
      <c r="K41" s="491" t="s">
        <v>1212</v>
      </c>
      <c r="L41" s="490" t="s">
        <v>1213</v>
      </c>
      <c r="M41" s="491" t="s">
        <v>1214</v>
      </c>
      <c r="N41" s="496"/>
      <c r="O41" s="496"/>
      <c r="P41" s="490" t="s">
        <v>1215</v>
      </c>
      <c r="Q41" s="491" t="s">
        <v>1216</v>
      </c>
      <c r="R41" s="496"/>
      <c r="S41" s="496"/>
      <c r="T41" s="496"/>
      <c r="U41" s="496"/>
      <c r="V41" s="496"/>
      <c r="W41" s="496"/>
      <c r="X41" s="490" t="s">
        <v>1217</v>
      </c>
      <c r="Y41" s="491" t="s">
        <v>1218</v>
      </c>
      <c r="Z41" s="496"/>
      <c r="AA41" s="496"/>
      <c r="AB41" s="490" t="s">
        <v>1219</v>
      </c>
      <c r="AC41" s="491" t="s">
        <v>1220</v>
      </c>
      <c r="AD41" s="496"/>
      <c r="AE41" s="496"/>
      <c r="AF41" s="496"/>
      <c r="AG41" s="496"/>
    </row>
    <row r="42" spans="2:33" ht="27.6" x14ac:dyDescent="0.3">
      <c r="B42" s="488" t="s">
        <v>1221</v>
      </c>
      <c r="C42" s="489">
        <v>1135</v>
      </c>
      <c r="D42" s="496"/>
      <c r="E42" s="496"/>
      <c r="F42" s="496"/>
      <c r="G42" s="496"/>
      <c r="H42" s="496"/>
      <c r="I42" s="496"/>
      <c r="J42" s="490" t="s">
        <v>1222</v>
      </c>
      <c r="K42" s="491" t="s">
        <v>1223</v>
      </c>
      <c r="L42" s="490" t="s">
        <v>1224</v>
      </c>
      <c r="M42" s="491" t="s">
        <v>1225</v>
      </c>
      <c r="N42" s="496"/>
      <c r="O42" s="496"/>
      <c r="P42" s="490" t="s">
        <v>1226</v>
      </c>
      <c r="Q42" s="491" t="s">
        <v>1227</v>
      </c>
      <c r="R42" s="496"/>
      <c r="S42" s="496"/>
      <c r="T42" s="496"/>
      <c r="U42" s="496"/>
      <c r="V42" s="496"/>
      <c r="W42" s="496"/>
      <c r="X42" s="490" t="s">
        <v>1228</v>
      </c>
      <c r="Y42" s="491" t="s">
        <v>1229</v>
      </c>
      <c r="Z42" s="496"/>
      <c r="AA42" s="496"/>
      <c r="AB42" s="490" t="s">
        <v>1230</v>
      </c>
      <c r="AC42" s="491" t="s">
        <v>1231</v>
      </c>
      <c r="AD42" s="496"/>
      <c r="AE42" s="496"/>
      <c r="AF42" s="496"/>
      <c r="AG42" s="496"/>
    </row>
    <row r="43" spans="2:33" ht="41.4" x14ac:dyDescent="0.3">
      <c r="B43" s="488" t="s">
        <v>1232</v>
      </c>
      <c r="C43" s="489">
        <v>1136</v>
      </c>
      <c r="D43" s="496"/>
      <c r="E43" s="496"/>
      <c r="F43" s="496"/>
      <c r="G43" s="496"/>
      <c r="H43" s="496"/>
      <c r="I43" s="496"/>
      <c r="J43" s="490" t="s">
        <v>1233</v>
      </c>
      <c r="K43" s="491" t="s">
        <v>1234</v>
      </c>
      <c r="L43" s="490" t="s">
        <v>1235</v>
      </c>
      <c r="M43" s="491" t="s">
        <v>1236</v>
      </c>
      <c r="N43" s="496"/>
      <c r="O43" s="496"/>
      <c r="P43" s="490" t="s">
        <v>1237</v>
      </c>
      <c r="Q43" s="491" t="s">
        <v>1238</v>
      </c>
      <c r="R43" s="496"/>
      <c r="S43" s="496"/>
      <c r="T43" s="496"/>
      <c r="U43" s="496"/>
      <c r="V43" s="496"/>
      <c r="W43" s="496"/>
      <c r="X43" s="490" t="s">
        <v>1239</v>
      </c>
      <c r="Y43" s="491" t="s">
        <v>1240</v>
      </c>
      <c r="Z43" s="496"/>
      <c r="AA43" s="496"/>
      <c r="AB43" s="490" t="s">
        <v>1241</v>
      </c>
      <c r="AC43" s="491" t="s">
        <v>1242</v>
      </c>
      <c r="AD43" s="496"/>
      <c r="AE43" s="496"/>
      <c r="AF43" s="496"/>
      <c r="AG43" s="496"/>
    </row>
    <row r="44" spans="2:33" ht="55.8" thickBot="1" x14ac:dyDescent="0.35">
      <c r="B44" s="488" t="s">
        <v>1243</v>
      </c>
      <c r="C44" s="489">
        <v>1137</v>
      </c>
      <c r="D44" s="496"/>
      <c r="E44" s="496"/>
      <c r="F44" s="496"/>
      <c r="G44" s="496"/>
      <c r="H44" s="496"/>
      <c r="I44" s="496"/>
      <c r="J44" s="490" t="s">
        <v>1244</v>
      </c>
      <c r="K44" s="491" t="s">
        <v>1245</v>
      </c>
      <c r="L44" s="490" t="s">
        <v>1246</v>
      </c>
      <c r="M44" s="491" t="s">
        <v>1247</v>
      </c>
      <c r="N44" s="496"/>
      <c r="O44" s="496"/>
      <c r="P44" s="490" t="s">
        <v>1248</v>
      </c>
      <c r="Q44" s="491" t="s">
        <v>1249</v>
      </c>
      <c r="R44" s="496"/>
      <c r="S44" s="496"/>
      <c r="T44" s="496"/>
      <c r="U44" s="496"/>
      <c r="V44" s="496"/>
      <c r="W44" s="496"/>
      <c r="X44" s="494" t="s">
        <v>1250</v>
      </c>
      <c r="Y44" s="495" t="s">
        <v>1251</v>
      </c>
      <c r="Z44" s="496"/>
      <c r="AA44" s="496"/>
      <c r="AB44" s="490" t="s">
        <v>1252</v>
      </c>
      <c r="AC44" s="491" t="s">
        <v>1253</v>
      </c>
      <c r="AD44" s="496"/>
      <c r="AE44" s="496"/>
      <c r="AF44" s="496"/>
      <c r="AG44" s="496"/>
    </row>
    <row r="45" spans="2:33" ht="41.4" x14ac:dyDescent="0.3">
      <c r="B45" s="488" t="s">
        <v>1254</v>
      </c>
      <c r="C45" s="489">
        <v>1138</v>
      </c>
      <c r="D45" s="496"/>
      <c r="E45" s="496"/>
      <c r="F45" s="496"/>
      <c r="G45" s="496"/>
      <c r="H45" s="496"/>
      <c r="I45" s="496"/>
      <c r="J45" s="490" t="s">
        <v>1255</v>
      </c>
      <c r="K45" s="491" t="s">
        <v>1256</v>
      </c>
      <c r="L45" s="490" t="s">
        <v>1257</v>
      </c>
      <c r="M45" s="491" t="s">
        <v>1258</v>
      </c>
      <c r="N45" s="496"/>
      <c r="O45" s="496"/>
      <c r="P45" s="490" t="s">
        <v>1259</v>
      </c>
      <c r="Q45" s="491" t="s">
        <v>1260</v>
      </c>
      <c r="R45" s="496"/>
      <c r="S45" s="496"/>
      <c r="T45" s="496"/>
      <c r="U45" s="496"/>
      <c r="V45" s="496"/>
      <c r="W45" s="496"/>
      <c r="X45" s="496"/>
      <c r="Y45" s="496"/>
      <c r="Z45" s="496"/>
      <c r="AA45" s="496"/>
      <c r="AB45" s="490" t="s">
        <v>1261</v>
      </c>
      <c r="AC45" s="491" t="s">
        <v>1262</v>
      </c>
      <c r="AD45" s="496"/>
      <c r="AE45" s="496"/>
      <c r="AF45" s="496"/>
      <c r="AG45" s="496"/>
    </row>
    <row r="46" spans="2:33" ht="41.4" x14ac:dyDescent="0.3">
      <c r="B46" s="488" t="s">
        <v>1263</v>
      </c>
      <c r="C46" s="489">
        <v>1139</v>
      </c>
      <c r="D46" s="496"/>
      <c r="E46" s="496"/>
      <c r="F46" s="496"/>
      <c r="G46" s="496"/>
      <c r="H46" s="496"/>
      <c r="I46" s="496"/>
      <c r="J46" s="490" t="s">
        <v>1264</v>
      </c>
      <c r="K46" s="491" t="s">
        <v>1265</v>
      </c>
      <c r="L46" s="490" t="s">
        <v>1266</v>
      </c>
      <c r="M46" s="491" t="s">
        <v>1267</v>
      </c>
      <c r="N46" s="496"/>
      <c r="O46" s="496"/>
      <c r="P46" s="490" t="s">
        <v>1268</v>
      </c>
      <c r="Q46" s="491" t="s">
        <v>1269</v>
      </c>
      <c r="R46" s="496"/>
      <c r="S46" s="496"/>
      <c r="T46" s="496"/>
      <c r="U46" s="496"/>
      <c r="V46" s="496"/>
      <c r="W46" s="496"/>
      <c r="X46" s="496"/>
      <c r="Y46" s="496"/>
      <c r="Z46" s="496"/>
      <c r="AA46" s="496"/>
      <c r="AB46" s="490" t="s">
        <v>1270</v>
      </c>
      <c r="AC46" s="491" t="s">
        <v>1271</v>
      </c>
      <c r="AD46" s="496"/>
      <c r="AE46" s="496"/>
      <c r="AF46" s="496"/>
      <c r="AG46" s="496"/>
    </row>
    <row r="47" spans="2:33" ht="27.6" x14ac:dyDescent="0.3">
      <c r="B47" s="488" t="s">
        <v>1272</v>
      </c>
      <c r="C47" s="489">
        <v>1140</v>
      </c>
      <c r="D47" s="496"/>
      <c r="E47" s="496"/>
      <c r="F47" s="496"/>
      <c r="G47" s="496"/>
      <c r="H47" s="496"/>
      <c r="I47" s="496"/>
      <c r="J47" s="490" t="s">
        <v>1273</v>
      </c>
      <c r="K47" s="491" t="s">
        <v>1274</v>
      </c>
      <c r="L47" s="490" t="s">
        <v>1275</v>
      </c>
      <c r="M47" s="491" t="s">
        <v>1276</v>
      </c>
      <c r="N47" s="496"/>
      <c r="O47" s="496"/>
      <c r="P47" s="490" t="s">
        <v>1277</v>
      </c>
      <c r="Q47" s="491" t="s">
        <v>1278</v>
      </c>
      <c r="R47" s="496"/>
      <c r="S47" s="496"/>
      <c r="T47" s="496"/>
      <c r="U47" s="496"/>
      <c r="V47" s="496"/>
      <c r="W47" s="496"/>
      <c r="X47" s="496"/>
      <c r="Y47" s="496"/>
      <c r="Z47" s="496"/>
      <c r="AA47" s="496"/>
      <c r="AB47" s="490" t="s">
        <v>1279</v>
      </c>
      <c r="AC47" s="491" t="s">
        <v>1280</v>
      </c>
      <c r="AD47" s="496"/>
      <c r="AE47" s="496"/>
      <c r="AF47" s="496"/>
      <c r="AG47" s="496"/>
    </row>
    <row r="48" spans="2:33" ht="27.6" x14ac:dyDescent="0.3">
      <c r="B48" s="488" t="s">
        <v>1281</v>
      </c>
      <c r="C48" s="489">
        <v>1141</v>
      </c>
      <c r="D48" s="496"/>
      <c r="E48" s="496"/>
      <c r="F48" s="496"/>
      <c r="G48" s="496"/>
      <c r="H48" s="496"/>
      <c r="I48" s="496"/>
      <c r="J48" s="490" t="s">
        <v>1282</v>
      </c>
      <c r="K48" s="491" t="s">
        <v>1283</v>
      </c>
      <c r="L48" s="490" t="s">
        <v>1284</v>
      </c>
      <c r="M48" s="491" t="s">
        <v>1285</v>
      </c>
      <c r="N48" s="496"/>
      <c r="O48" s="496"/>
      <c r="P48" s="490" t="s">
        <v>1286</v>
      </c>
      <c r="Q48" s="491" t="s">
        <v>1287</v>
      </c>
      <c r="R48" s="496"/>
      <c r="S48" s="496"/>
      <c r="T48" s="496"/>
      <c r="U48" s="496"/>
      <c r="V48" s="496"/>
      <c r="W48" s="496"/>
      <c r="X48" s="496"/>
      <c r="Y48" s="496"/>
      <c r="Z48" s="496"/>
      <c r="AA48" s="496"/>
      <c r="AB48" s="490" t="s">
        <v>771</v>
      </c>
      <c r="AC48" s="491" t="s">
        <v>1288</v>
      </c>
      <c r="AD48" s="496"/>
      <c r="AE48" s="496"/>
      <c r="AF48" s="496"/>
      <c r="AG48" s="496"/>
    </row>
    <row r="49" spans="2:33" ht="55.2" x14ac:dyDescent="0.3">
      <c r="B49" s="488" t="s">
        <v>1289</v>
      </c>
      <c r="C49" s="489">
        <v>1142</v>
      </c>
      <c r="D49" s="496"/>
      <c r="E49" s="496"/>
      <c r="F49" s="496"/>
      <c r="G49" s="496"/>
      <c r="H49" s="496"/>
      <c r="I49" s="496"/>
      <c r="J49" s="490" t="s">
        <v>1290</v>
      </c>
      <c r="K49" s="491" t="s">
        <v>1291</v>
      </c>
      <c r="L49" s="490" t="s">
        <v>1292</v>
      </c>
      <c r="M49" s="491" t="s">
        <v>1293</v>
      </c>
      <c r="N49" s="496"/>
      <c r="O49" s="496"/>
      <c r="P49" s="490" t="s">
        <v>1294</v>
      </c>
      <c r="Q49" s="491" t="s">
        <v>1295</v>
      </c>
      <c r="R49" s="496"/>
      <c r="S49" s="496"/>
      <c r="T49" s="496"/>
      <c r="U49" s="496"/>
      <c r="V49" s="496"/>
      <c r="W49" s="496"/>
      <c r="X49" s="496"/>
      <c r="Y49" s="496"/>
      <c r="Z49" s="496"/>
      <c r="AA49" s="496"/>
      <c r="AB49" s="490" t="s">
        <v>1296</v>
      </c>
      <c r="AC49" s="491" t="s">
        <v>1297</v>
      </c>
      <c r="AD49" s="496"/>
      <c r="AE49" s="496"/>
      <c r="AF49" s="496"/>
      <c r="AG49" s="496"/>
    </row>
    <row r="50" spans="2:33" ht="27.6" x14ac:dyDescent="0.3">
      <c r="B50" s="488" t="s">
        <v>1298</v>
      </c>
      <c r="C50" s="489">
        <v>1143</v>
      </c>
      <c r="D50" s="496"/>
      <c r="E50" s="496"/>
      <c r="F50" s="496"/>
      <c r="G50" s="496"/>
      <c r="H50" s="496"/>
      <c r="I50" s="496"/>
      <c r="J50" s="490" t="s">
        <v>1299</v>
      </c>
      <c r="K50" s="491" t="s">
        <v>1300</v>
      </c>
      <c r="L50" s="490" t="s">
        <v>1301</v>
      </c>
      <c r="M50" s="491" t="s">
        <v>1302</v>
      </c>
      <c r="N50" s="496"/>
      <c r="O50" s="496"/>
      <c r="P50" s="490" t="s">
        <v>1303</v>
      </c>
      <c r="Q50" s="491" t="s">
        <v>1304</v>
      </c>
      <c r="R50" s="496"/>
      <c r="S50" s="496"/>
      <c r="T50" s="496"/>
      <c r="U50" s="496"/>
      <c r="V50" s="496"/>
      <c r="W50" s="496"/>
      <c r="X50" s="496"/>
      <c r="Y50" s="496"/>
      <c r="Z50" s="496"/>
      <c r="AA50" s="496"/>
      <c r="AB50" s="490" t="s">
        <v>1305</v>
      </c>
      <c r="AC50" s="491" t="s">
        <v>1306</v>
      </c>
      <c r="AD50" s="496"/>
      <c r="AE50" s="496"/>
      <c r="AF50" s="496"/>
      <c r="AG50" s="496"/>
    </row>
    <row r="51" spans="2:33" ht="27.6" x14ac:dyDescent="0.3">
      <c r="B51" s="488" t="s">
        <v>1307</v>
      </c>
      <c r="C51" s="489">
        <v>1144</v>
      </c>
      <c r="D51" s="496"/>
      <c r="E51" s="496"/>
      <c r="F51" s="496"/>
      <c r="G51" s="496"/>
      <c r="H51" s="496"/>
      <c r="I51" s="496"/>
      <c r="J51" s="490" t="s">
        <v>1308</v>
      </c>
      <c r="K51" s="491" t="s">
        <v>1309</v>
      </c>
      <c r="L51" s="490" t="s">
        <v>1310</v>
      </c>
      <c r="M51" s="491" t="s">
        <v>1311</v>
      </c>
      <c r="N51" s="496"/>
      <c r="O51" s="496"/>
      <c r="P51" s="490" t="s">
        <v>1312</v>
      </c>
      <c r="Q51" s="491" t="s">
        <v>1313</v>
      </c>
      <c r="R51" s="496"/>
      <c r="S51" s="496"/>
      <c r="T51" s="496"/>
      <c r="U51" s="496"/>
      <c r="V51" s="496"/>
      <c r="W51" s="496"/>
      <c r="X51" s="496"/>
      <c r="Y51" s="496"/>
      <c r="Z51" s="496"/>
      <c r="AA51" s="496"/>
      <c r="AB51" s="490" t="s">
        <v>1314</v>
      </c>
      <c r="AC51" s="491" t="s">
        <v>1315</v>
      </c>
      <c r="AD51" s="496"/>
      <c r="AE51" s="496"/>
      <c r="AF51" s="496"/>
      <c r="AG51" s="496"/>
    </row>
    <row r="52" spans="2:33" x14ac:dyDescent="0.3">
      <c r="B52" s="488" t="s">
        <v>1316</v>
      </c>
      <c r="C52" s="489">
        <v>1145</v>
      </c>
      <c r="D52" s="496"/>
      <c r="E52" s="496"/>
      <c r="F52" s="496"/>
      <c r="G52" s="496"/>
      <c r="H52" s="496"/>
      <c r="I52" s="496"/>
      <c r="J52" s="490" t="s">
        <v>1317</v>
      </c>
      <c r="K52" s="491" t="s">
        <v>1318</v>
      </c>
      <c r="L52" s="490" t="s">
        <v>1319</v>
      </c>
      <c r="M52" s="491" t="s">
        <v>1320</v>
      </c>
      <c r="N52" s="496"/>
      <c r="O52" s="496"/>
      <c r="P52" s="490" t="s">
        <v>1321</v>
      </c>
      <c r="Q52" s="491" t="s">
        <v>1322</v>
      </c>
      <c r="R52" s="496"/>
      <c r="S52" s="496"/>
      <c r="T52" s="496"/>
      <c r="U52" s="496"/>
      <c r="V52" s="496"/>
      <c r="W52" s="496"/>
      <c r="X52" s="496"/>
      <c r="Y52" s="496"/>
      <c r="Z52" s="496"/>
      <c r="AA52" s="496"/>
      <c r="AB52" s="490" t="s">
        <v>1323</v>
      </c>
      <c r="AC52" s="491" t="s">
        <v>1324</v>
      </c>
      <c r="AD52" s="496"/>
      <c r="AE52" s="496"/>
      <c r="AF52" s="496"/>
      <c r="AG52" s="496"/>
    </row>
    <row r="53" spans="2:33" ht="27.6" x14ac:dyDescent="0.3">
      <c r="B53" s="488" t="s">
        <v>1325</v>
      </c>
      <c r="C53" s="489">
        <v>1146</v>
      </c>
      <c r="D53" s="496"/>
      <c r="E53" s="496"/>
      <c r="F53" s="496"/>
      <c r="G53" s="496"/>
      <c r="H53" s="496"/>
      <c r="I53" s="496"/>
      <c r="J53" s="490" t="s">
        <v>1326</v>
      </c>
      <c r="K53" s="491" t="s">
        <v>1327</v>
      </c>
      <c r="L53" s="490" t="s">
        <v>1328</v>
      </c>
      <c r="M53" s="491" t="s">
        <v>1329</v>
      </c>
      <c r="N53" s="496"/>
      <c r="O53" s="496"/>
      <c r="P53" s="490" t="s">
        <v>1330</v>
      </c>
      <c r="Q53" s="491" t="s">
        <v>1331</v>
      </c>
      <c r="R53" s="496"/>
      <c r="S53" s="496"/>
      <c r="T53" s="496"/>
      <c r="U53" s="496"/>
      <c r="V53" s="496"/>
      <c r="W53" s="496"/>
      <c r="X53" s="496"/>
      <c r="Y53" s="496"/>
      <c r="Z53" s="496"/>
      <c r="AA53" s="496"/>
      <c r="AB53" s="490" t="s">
        <v>1332</v>
      </c>
      <c r="AC53" s="491" t="s">
        <v>1333</v>
      </c>
      <c r="AD53" s="496"/>
      <c r="AE53" s="496"/>
      <c r="AF53" s="496"/>
      <c r="AG53" s="496"/>
    </row>
    <row r="54" spans="2:33" x14ac:dyDescent="0.3">
      <c r="B54" s="488" t="s">
        <v>1334</v>
      </c>
      <c r="C54" s="489">
        <v>1147</v>
      </c>
      <c r="D54" s="496"/>
      <c r="E54" s="496"/>
      <c r="F54" s="496"/>
      <c r="G54" s="496"/>
      <c r="H54" s="496"/>
      <c r="I54" s="496"/>
      <c r="J54" s="490" t="s">
        <v>1335</v>
      </c>
      <c r="K54" s="491" t="s">
        <v>1336</v>
      </c>
      <c r="L54" s="490" t="s">
        <v>1337</v>
      </c>
      <c r="M54" s="491" t="s">
        <v>1338</v>
      </c>
      <c r="N54" s="496"/>
      <c r="O54" s="496"/>
      <c r="P54" s="490" t="s">
        <v>1339</v>
      </c>
      <c r="Q54" s="491" t="s">
        <v>1340</v>
      </c>
      <c r="R54" s="496"/>
      <c r="S54" s="496"/>
      <c r="T54" s="496"/>
      <c r="U54" s="496"/>
      <c r="V54" s="496"/>
      <c r="W54" s="496"/>
      <c r="X54" s="496"/>
      <c r="Y54" s="496"/>
      <c r="Z54" s="496"/>
      <c r="AA54" s="496"/>
      <c r="AB54" s="490" t="s">
        <v>1341</v>
      </c>
      <c r="AC54" s="491" t="s">
        <v>1342</v>
      </c>
      <c r="AD54" s="496"/>
      <c r="AE54" s="496"/>
      <c r="AF54" s="496"/>
      <c r="AG54" s="496"/>
    </row>
    <row r="55" spans="2:33" ht="27.6" x14ac:dyDescent="0.3">
      <c r="B55" s="488" t="s">
        <v>1343</v>
      </c>
      <c r="C55" s="489">
        <v>1148</v>
      </c>
      <c r="D55" s="496"/>
      <c r="E55" s="496"/>
      <c r="F55" s="496"/>
      <c r="G55" s="496"/>
      <c r="H55" s="496"/>
      <c r="I55" s="496"/>
      <c r="J55" s="490" t="s">
        <v>1344</v>
      </c>
      <c r="K55" s="491" t="s">
        <v>1345</v>
      </c>
      <c r="L55" s="490" t="s">
        <v>1346</v>
      </c>
      <c r="M55" s="491" t="s">
        <v>1347</v>
      </c>
      <c r="N55" s="496"/>
      <c r="O55" s="496"/>
      <c r="P55" s="490" t="s">
        <v>1348</v>
      </c>
      <c r="Q55" s="491" t="s">
        <v>1349</v>
      </c>
      <c r="R55" s="496"/>
      <c r="S55" s="496"/>
      <c r="T55" s="496"/>
      <c r="U55" s="496"/>
      <c r="V55" s="496"/>
      <c r="W55" s="496"/>
      <c r="X55" s="496"/>
      <c r="Y55" s="496"/>
      <c r="Z55" s="496"/>
      <c r="AA55" s="496"/>
      <c r="AB55" s="490" t="s">
        <v>1161</v>
      </c>
      <c r="AC55" s="491" t="s">
        <v>1350</v>
      </c>
      <c r="AD55" s="496"/>
      <c r="AE55" s="496"/>
      <c r="AF55" s="496"/>
      <c r="AG55" s="496"/>
    </row>
    <row r="56" spans="2:33" ht="42" thickBot="1" x14ac:dyDescent="0.35">
      <c r="B56" s="488" t="s">
        <v>1351</v>
      </c>
      <c r="C56" s="489">
        <v>1149</v>
      </c>
      <c r="D56" s="496"/>
      <c r="E56" s="496"/>
      <c r="F56" s="496"/>
      <c r="G56" s="496"/>
      <c r="H56" s="496"/>
      <c r="I56" s="496"/>
      <c r="J56" s="494" t="s">
        <v>1352</v>
      </c>
      <c r="K56" s="495" t="s">
        <v>1353</v>
      </c>
      <c r="L56" s="490" t="s">
        <v>1354</v>
      </c>
      <c r="M56" s="491" t="s">
        <v>1355</v>
      </c>
      <c r="N56" s="496"/>
      <c r="O56" s="496"/>
      <c r="P56" s="490" t="s">
        <v>1356</v>
      </c>
      <c r="Q56" s="491" t="s">
        <v>1357</v>
      </c>
      <c r="R56" s="496"/>
      <c r="S56" s="496"/>
      <c r="T56" s="496"/>
      <c r="U56" s="496"/>
      <c r="V56" s="496"/>
      <c r="W56" s="496"/>
      <c r="X56" s="496"/>
      <c r="Y56" s="496"/>
      <c r="Z56" s="496"/>
      <c r="AA56" s="496"/>
      <c r="AB56" s="490" t="s">
        <v>1358</v>
      </c>
      <c r="AC56" s="491" t="s">
        <v>1359</v>
      </c>
      <c r="AD56" s="496"/>
      <c r="AE56" s="496"/>
      <c r="AF56" s="496"/>
      <c r="AG56" s="496"/>
    </row>
    <row r="57" spans="2:33" ht="55.2" x14ac:dyDescent="0.3">
      <c r="B57" s="488" t="s">
        <v>1360</v>
      </c>
      <c r="C57" s="489">
        <v>1150</v>
      </c>
      <c r="D57" s="496"/>
      <c r="E57" s="496"/>
      <c r="F57" s="496"/>
      <c r="G57" s="496"/>
      <c r="H57" s="496"/>
      <c r="I57" s="496"/>
      <c r="J57" s="496"/>
      <c r="K57" s="496"/>
      <c r="L57" s="490" t="s">
        <v>1361</v>
      </c>
      <c r="M57" s="491" t="s">
        <v>1362</v>
      </c>
      <c r="N57" s="496"/>
      <c r="O57" s="496"/>
      <c r="P57" s="490" t="s">
        <v>1363</v>
      </c>
      <c r="Q57" s="491" t="s">
        <v>1364</v>
      </c>
      <c r="R57" s="496"/>
      <c r="S57" s="496"/>
      <c r="T57" s="496"/>
      <c r="U57" s="496"/>
      <c r="V57" s="496"/>
      <c r="W57" s="496"/>
      <c r="X57" s="496"/>
      <c r="Y57" s="496"/>
      <c r="Z57" s="496"/>
      <c r="AA57" s="496"/>
      <c r="AB57" s="490" t="s">
        <v>1365</v>
      </c>
      <c r="AC57" s="491" t="s">
        <v>1366</v>
      </c>
      <c r="AD57" s="496"/>
      <c r="AE57" s="496"/>
      <c r="AF57" s="496"/>
      <c r="AG57" s="496"/>
    </row>
    <row r="58" spans="2:33" ht="55.2" x14ac:dyDescent="0.3">
      <c r="B58" s="488" t="s">
        <v>1367</v>
      </c>
      <c r="C58" s="489">
        <v>1151</v>
      </c>
      <c r="D58" s="496"/>
      <c r="E58" s="496"/>
      <c r="F58" s="496"/>
      <c r="G58" s="496"/>
      <c r="H58" s="496"/>
      <c r="I58" s="496"/>
      <c r="J58" s="496"/>
      <c r="K58" s="496"/>
      <c r="L58" s="490" t="s">
        <v>1368</v>
      </c>
      <c r="M58" s="491" t="s">
        <v>1369</v>
      </c>
      <c r="N58" s="496"/>
      <c r="O58" s="496"/>
      <c r="P58" s="490" t="s">
        <v>1370</v>
      </c>
      <c r="Q58" s="491" t="s">
        <v>1371</v>
      </c>
      <c r="R58" s="496"/>
      <c r="S58" s="496"/>
      <c r="T58" s="496"/>
      <c r="U58" s="496"/>
      <c r="V58" s="496"/>
      <c r="W58" s="496"/>
      <c r="X58" s="496"/>
      <c r="Y58" s="496"/>
      <c r="Z58" s="496"/>
      <c r="AA58" s="496"/>
      <c r="AB58" s="490" t="s">
        <v>1372</v>
      </c>
      <c r="AC58" s="491" t="s">
        <v>1373</v>
      </c>
      <c r="AD58" s="496"/>
      <c r="AE58" s="496"/>
      <c r="AF58" s="496"/>
      <c r="AG58" s="496"/>
    </row>
    <row r="59" spans="2:33" ht="41.4" x14ac:dyDescent="0.3">
      <c r="B59" s="488" t="s">
        <v>1374</v>
      </c>
      <c r="C59" s="489">
        <v>1152</v>
      </c>
      <c r="D59" s="496"/>
      <c r="E59" s="496"/>
      <c r="F59" s="496"/>
      <c r="G59" s="496"/>
      <c r="H59" s="496"/>
      <c r="I59" s="496"/>
      <c r="J59" s="496"/>
      <c r="K59" s="496"/>
      <c r="L59" s="490" t="s">
        <v>1375</v>
      </c>
      <c r="M59" s="491" t="s">
        <v>1376</v>
      </c>
      <c r="N59" s="496"/>
      <c r="O59" s="496"/>
      <c r="P59" s="490" t="s">
        <v>1377</v>
      </c>
      <c r="Q59" s="491" t="s">
        <v>1378</v>
      </c>
      <c r="R59" s="496"/>
      <c r="S59" s="496"/>
      <c r="T59" s="496"/>
      <c r="U59" s="496"/>
      <c r="V59" s="496"/>
      <c r="W59" s="496"/>
      <c r="X59" s="496"/>
      <c r="Y59" s="496"/>
      <c r="Z59" s="496"/>
      <c r="AA59" s="496"/>
      <c r="AB59" s="490" t="s">
        <v>1379</v>
      </c>
      <c r="AC59" s="491" t="s">
        <v>1380</v>
      </c>
      <c r="AD59" s="496"/>
      <c r="AE59" s="496"/>
      <c r="AF59" s="496"/>
      <c r="AG59" s="496"/>
    </row>
    <row r="60" spans="2:33" ht="41.4" x14ac:dyDescent="0.3">
      <c r="B60" s="488" t="s">
        <v>1381</v>
      </c>
      <c r="C60" s="489">
        <v>1153</v>
      </c>
      <c r="D60" s="496"/>
      <c r="E60" s="496"/>
      <c r="F60" s="496"/>
      <c r="G60" s="496"/>
      <c r="H60" s="496"/>
      <c r="I60" s="496"/>
      <c r="J60" s="496"/>
      <c r="K60" s="496"/>
      <c r="L60" s="490" t="s">
        <v>1382</v>
      </c>
      <c r="M60" s="491" t="s">
        <v>1383</v>
      </c>
      <c r="N60" s="496"/>
      <c r="O60" s="496"/>
      <c r="P60" s="490" t="s">
        <v>1384</v>
      </c>
      <c r="Q60" s="491" t="s">
        <v>1385</v>
      </c>
      <c r="R60" s="496"/>
      <c r="S60" s="496"/>
      <c r="T60" s="496"/>
      <c r="U60" s="496"/>
      <c r="V60" s="496"/>
      <c r="W60" s="496"/>
      <c r="X60" s="496"/>
      <c r="Y60" s="496"/>
      <c r="Z60" s="496"/>
      <c r="AA60" s="496"/>
      <c r="AB60" s="490" t="s">
        <v>1386</v>
      </c>
      <c r="AC60" s="491" t="s">
        <v>1387</v>
      </c>
      <c r="AD60" s="496"/>
      <c r="AE60" s="496"/>
      <c r="AF60" s="496"/>
      <c r="AG60" s="496"/>
    </row>
    <row r="61" spans="2:33" ht="41.4" x14ac:dyDescent="0.3">
      <c r="B61" s="488" t="s">
        <v>1388</v>
      </c>
      <c r="C61" s="489">
        <v>1154</v>
      </c>
      <c r="D61" s="496"/>
      <c r="E61" s="496"/>
      <c r="F61" s="496"/>
      <c r="G61" s="496"/>
      <c r="H61" s="496"/>
      <c r="I61" s="496"/>
      <c r="J61" s="496"/>
      <c r="K61" s="496"/>
      <c r="L61" s="490" t="s">
        <v>1389</v>
      </c>
      <c r="M61" s="491" t="s">
        <v>1390</v>
      </c>
      <c r="N61" s="496"/>
      <c r="O61" s="496"/>
      <c r="P61" s="490" t="s">
        <v>1391</v>
      </c>
      <c r="Q61" s="491" t="s">
        <v>1392</v>
      </c>
      <c r="R61" s="496"/>
      <c r="S61" s="496"/>
      <c r="T61" s="496"/>
      <c r="U61" s="496"/>
      <c r="V61" s="496"/>
      <c r="W61" s="496"/>
      <c r="X61" s="496"/>
      <c r="Y61" s="496"/>
      <c r="Z61" s="496"/>
      <c r="AA61" s="496"/>
      <c r="AB61" s="490" t="s">
        <v>1393</v>
      </c>
      <c r="AC61" s="491" t="s">
        <v>1394</v>
      </c>
      <c r="AD61" s="496"/>
      <c r="AE61" s="496"/>
      <c r="AF61" s="496"/>
      <c r="AG61" s="496"/>
    </row>
    <row r="62" spans="2:33" ht="41.4" x14ac:dyDescent="0.3">
      <c r="B62" s="488" t="s">
        <v>1395</v>
      </c>
      <c r="C62" s="489">
        <v>1155</v>
      </c>
      <c r="D62" s="496"/>
      <c r="E62" s="496"/>
      <c r="F62" s="496"/>
      <c r="G62" s="496"/>
      <c r="H62" s="496"/>
      <c r="I62" s="496"/>
      <c r="J62" s="496"/>
      <c r="K62" s="496"/>
      <c r="L62" s="490" t="s">
        <v>1396</v>
      </c>
      <c r="M62" s="491" t="s">
        <v>1397</v>
      </c>
      <c r="N62" s="496"/>
      <c r="O62" s="496"/>
      <c r="P62" s="490" t="s">
        <v>1398</v>
      </c>
      <c r="Q62" s="491" t="s">
        <v>1399</v>
      </c>
      <c r="R62" s="496"/>
      <c r="S62" s="496"/>
      <c r="T62" s="496"/>
      <c r="U62" s="496"/>
      <c r="V62" s="496"/>
      <c r="W62" s="496"/>
      <c r="X62" s="496"/>
      <c r="Y62" s="496"/>
      <c r="Z62" s="496"/>
      <c r="AA62" s="496"/>
      <c r="AB62" s="490" t="s">
        <v>1400</v>
      </c>
      <c r="AC62" s="491" t="s">
        <v>1401</v>
      </c>
      <c r="AD62" s="496"/>
      <c r="AE62" s="496"/>
      <c r="AF62" s="496"/>
      <c r="AG62" s="496"/>
    </row>
    <row r="63" spans="2:33" ht="41.4" x14ac:dyDescent="0.3">
      <c r="B63" s="488" t="s">
        <v>1402</v>
      </c>
      <c r="C63" s="489">
        <v>1156</v>
      </c>
      <c r="D63" s="496"/>
      <c r="E63" s="496"/>
      <c r="F63" s="496"/>
      <c r="G63" s="496"/>
      <c r="H63" s="496"/>
      <c r="I63" s="496"/>
      <c r="J63" s="496"/>
      <c r="K63" s="496"/>
      <c r="L63" s="490" t="s">
        <v>1403</v>
      </c>
      <c r="M63" s="491" t="s">
        <v>1404</v>
      </c>
      <c r="N63" s="496"/>
      <c r="O63" s="496"/>
      <c r="P63" s="490" t="s">
        <v>1405</v>
      </c>
      <c r="Q63" s="491" t="s">
        <v>1406</v>
      </c>
      <c r="R63" s="496"/>
      <c r="S63" s="496"/>
      <c r="T63" s="496"/>
      <c r="U63" s="496"/>
      <c r="V63" s="496"/>
      <c r="W63" s="496"/>
      <c r="X63" s="496"/>
      <c r="Y63" s="496"/>
      <c r="Z63" s="496"/>
      <c r="AA63" s="496"/>
      <c r="AB63" s="490" t="s">
        <v>1407</v>
      </c>
      <c r="AC63" s="491" t="s">
        <v>1408</v>
      </c>
      <c r="AD63" s="496"/>
      <c r="AE63" s="496"/>
      <c r="AF63" s="496"/>
      <c r="AG63" s="496"/>
    </row>
    <row r="64" spans="2:33" ht="41.4" x14ac:dyDescent="0.3">
      <c r="B64" s="488" t="s">
        <v>1409</v>
      </c>
      <c r="C64" s="489">
        <v>1157</v>
      </c>
      <c r="D64" s="496"/>
      <c r="E64" s="496"/>
      <c r="F64" s="496"/>
      <c r="G64" s="496"/>
      <c r="H64" s="496"/>
      <c r="I64" s="496"/>
      <c r="J64" s="496"/>
      <c r="K64" s="496"/>
      <c r="L64" s="490" t="s">
        <v>1410</v>
      </c>
      <c r="M64" s="491" t="s">
        <v>1411</v>
      </c>
      <c r="N64" s="496"/>
      <c r="O64" s="496"/>
      <c r="P64" s="490" t="s">
        <v>1412</v>
      </c>
      <c r="Q64" s="491" t="s">
        <v>1413</v>
      </c>
      <c r="R64" s="496"/>
      <c r="S64" s="496"/>
      <c r="T64" s="496"/>
      <c r="U64" s="496"/>
      <c r="V64" s="496"/>
      <c r="W64" s="496"/>
      <c r="X64" s="496"/>
      <c r="Y64" s="496"/>
      <c r="Z64" s="496"/>
      <c r="AA64" s="496"/>
      <c r="AB64" s="490" t="s">
        <v>1414</v>
      </c>
      <c r="AC64" s="491" t="s">
        <v>1415</v>
      </c>
      <c r="AD64" s="496"/>
      <c r="AE64" s="496"/>
      <c r="AF64" s="496"/>
      <c r="AG64" s="496"/>
    </row>
    <row r="65" spans="2:33" ht="42" thickBot="1" x14ac:dyDescent="0.35">
      <c r="B65" s="488" t="s">
        <v>1416</v>
      </c>
      <c r="C65" s="489">
        <v>1158</v>
      </c>
      <c r="D65" s="496"/>
      <c r="E65" s="496"/>
      <c r="F65" s="496"/>
      <c r="G65" s="496"/>
      <c r="H65" s="496"/>
      <c r="I65" s="496"/>
      <c r="J65" s="496"/>
      <c r="K65" s="496"/>
      <c r="L65" s="494" t="s">
        <v>1417</v>
      </c>
      <c r="M65" s="495" t="s">
        <v>1418</v>
      </c>
      <c r="N65" s="496"/>
      <c r="O65" s="496"/>
      <c r="P65" s="494" t="s">
        <v>1419</v>
      </c>
      <c r="Q65" s="495" t="s">
        <v>1420</v>
      </c>
      <c r="R65" s="496"/>
      <c r="S65" s="496"/>
      <c r="T65" s="496"/>
      <c r="U65" s="496"/>
      <c r="V65" s="496"/>
      <c r="W65" s="496"/>
      <c r="X65" s="496"/>
      <c r="Y65" s="496"/>
      <c r="Z65" s="496"/>
      <c r="AA65" s="496"/>
      <c r="AB65" s="490" t="s">
        <v>1421</v>
      </c>
      <c r="AC65" s="491" t="s">
        <v>1422</v>
      </c>
      <c r="AD65" s="496"/>
      <c r="AE65" s="496"/>
      <c r="AF65" s="496"/>
      <c r="AG65" s="496"/>
    </row>
    <row r="66" spans="2:33" ht="27.6" x14ac:dyDescent="0.3">
      <c r="B66" s="488" t="s">
        <v>1423</v>
      </c>
      <c r="C66" s="489">
        <v>1159</v>
      </c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  <c r="AB66" s="490" t="s">
        <v>1424</v>
      </c>
      <c r="AC66" s="491" t="s">
        <v>1425</v>
      </c>
      <c r="AD66" s="496"/>
      <c r="AE66" s="496"/>
      <c r="AF66" s="496"/>
      <c r="AG66" s="496"/>
    </row>
    <row r="67" spans="2:33" x14ac:dyDescent="0.3">
      <c r="B67" s="488" t="s">
        <v>1426</v>
      </c>
      <c r="C67" s="489">
        <v>1160</v>
      </c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0" t="s">
        <v>1427</v>
      </c>
      <c r="AC67" s="491" t="s">
        <v>1428</v>
      </c>
      <c r="AD67" s="496"/>
      <c r="AE67" s="496"/>
      <c r="AF67" s="496"/>
      <c r="AG67" s="496"/>
    </row>
    <row r="68" spans="2:33" x14ac:dyDescent="0.3">
      <c r="B68" s="488" t="s">
        <v>1429</v>
      </c>
      <c r="C68" s="489">
        <v>1161</v>
      </c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0" t="s">
        <v>1430</v>
      </c>
      <c r="AC68" s="491" t="s">
        <v>1431</v>
      </c>
      <c r="AD68" s="496"/>
      <c r="AE68" s="496"/>
      <c r="AF68" s="496"/>
      <c r="AG68" s="496"/>
    </row>
    <row r="69" spans="2:33" x14ac:dyDescent="0.3">
      <c r="B69" s="488" t="s">
        <v>1432</v>
      </c>
      <c r="C69" s="489">
        <v>1162</v>
      </c>
      <c r="D69" s="496"/>
      <c r="E69" s="496"/>
      <c r="F69" s="496"/>
      <c r="G69" s="496"/>
      <c r="H69" s="496"/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496"/>
      <c r="Z69" s="496"/>
      <c r="AA69" s="496"/>
      <c r="AB69" s="490" t="s">
        <v>1433</v>
      </c>
      <c r="AC69" s="491" t="s">
        <v>1434</v>
      </c>
      <c r="AD69" s="496"/>
      <c r="AE69" s="496"/>
      <c r="AF69" s="496"/>
      <c r="AG69" s="496"/>
    </row>
    <row r="70" spans="2:33" ht="27.6" x14ac:dyDescent="0.3">
      <c r="B70" s="488" t="s">
        <v>1435</v>
      </c>
      <c r="C70" s="489">
        <v>1163</v>
      </c>
      <c r="D70" s="496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/>
      <c r="Z70" s="496"/>
      <c r="AA70" s="496"/>
      <c r="AB70" s="490" t="s">
        <v>1436</v>
      </c>
      <c r="AC70" s="491" t="s">
        <v>1437</v>
      </c>
      <c r="AD70" s="496"/>
      <c r="AE70" s="496"/>
      <c r="AF70" s="496"/>
      <c r="AG70" s="496"/>
    </row>
    <row r="71" spans="2:33" x14ac:dyDescent="0.3">
      <c r="B71" s="488" t="s">
        <v>1438</v>
      </c>
      <c r="C71" s="489">
        <v>1164</v>
      </c>
      <c r="D71" s="496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96"/>
      <c r="V71" s="496"/>
      <c r="W71" s="496"/>
      <c r="X71" s="496"/>
      <c r="Y71" s="496"/>
      <c r="Z71" s="496"/>
      <c r="AA71" s="496"/>
      <c r="AB71" s="490" t="s">
        <v>1439</v>
      </c>
      <c r="AC71" s="491" t="s">
        <v>1440</v>
      </c>
      <c r="AD71" s="496"/>
      <c r="AE71" s="496"/>
      <c r="AF71" s="496"/>
      <c r="AG71" s="496"/>
    </row>
    <row r="72" spans="2:33" ht="27.6" x14ac:dyDescent="0.3">
      <c r="B72" s="488" t="s">
        <v>1441</v>
      </c>
      <c r="C72" s="489">
        <v>1165</v>
      </c>
      <c r="D72" s="496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6"/>
      <c r="U72" s="496"/>
      <c r="V72" s="496"/>
      <c r="W72" s="496"/>
      <c r="X72" s="496"/>
      <c r="Y72" s="496"/>
      <c r="Z72" s="496"/>
      <c r="AA72" s="496"/>
      <c r="AB72" s="490" t="s">
        <v>1442</v>
      </c>
      <c r="AC72" s="491" t="s">
        <v>1443</v>
      </c>
      <c r="AD72" s="496"/>
      <c r="AE72" s="496"/>
      <c r="AF72" s="496"/>
      <c r="AG72" s="496"/>
    </row>
    <row r="73" spans="2:33" ht="15" thickBot="1" x14ac:dyDescent="0.35">
      <c r="B73" s="488" t="s">
        <v>1444</v>
      </c>
      <c r="C73" s="489">
        <v>1166</v>
      </c>
      <c r="D73" s="496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496"/>
      <c r="U73" s="496"/>
      <c r="V73" s="496"/>
      <c r="W73" s="496"/>
      <c r="X73" s="496"/>
      <c r="Y73" s="496"/>
      <c r="Z73" s="496"/>
      <c r="AA73" s="496"/>
      <c r="AB73" s="494" t="s">
        <v>1445</v>
      </c>
      <c r="AC73" s="495" t="s">
        <v>1446</v>
      </c>
      <c r="AD73" s="496"/>
      <c r="AE73" s="496"/>
      <c r="AF73" s="496"/>
      <c r="AG73" s="496"/>
    </row>
    <row r="74" spans="2:33" x14ac:dyDescent="0.3">
      <c r="B74" s="488" t="s">
        <v>420</v>
      </c>
      <c r="C74" s="489">
        <v>1167</v>
      </c>
    </row>
    <row r="75" spans="2:33" x14ac:dyDescent="0.3">
      <c r="B75" s="488" t="s">
        <v>418</v>
      </c>
      <c r="C75" s="489">
        <v>1168</v>
      </c>
    </row>
    <row r="76" spans="2:33" x14ac:dyDescent="0.3">
      <c r="B76" s="488" t="s">
        <v>416</v>
      </c>
      <c r="C76" s="489">
        <v>1169</v>
      </c>
    </row>
    <row r="77" spans="2:33" x14ac:dyDescent="0.3">
      <c r="B77" s="488" t="s">
        <v>421</v>
      </c>
      <c r="C77" s="489">
        <v>1170</v>
      </c>
    </row>
    <row r="78" spans="2:33" x14ac:dyDescent="0.3">
      <c r="B78" s="488" t="s">
        <v>415</v>
      </c>
      <c r="C78" s="489">
        <v>1171</v>
      </c>
    </row>
    <row r="79" spans="2:33" x14ac:dyDescent="0.3">
      <c r="B79" s="488" t="s">
        <v>417</v>
      </c>
      <c r="C79" s="489">
        <v>1172</v>
      </c>
    </row>
    <row r="80" spans="2:33" x14ac:dyDescent="0.3">
      <c r="B80" s="488" t="s">
        <v>1447</v>
      </c>
      <c r="C80" s="489">
        <v>1173</v>
      </c>
    </row>
    <row r="81" spans="2:3" ht="27.6" x14ac:dyDescent="0.3">
      <c r="B81" s="488" t="s">
        <v>1448</v>
      </c>
      <c r="C81" s="489">
        <v>1174</v>
      </c>
    </row>
    <row r="82" spans="2:3" ht="28.2" thickBot="1" x14ac:dyDescent="0.35">
      <c r="B82" s="498" t="s">
        <v>1449</v>
      </c>
      <c r="C82" s="499">
        <v>1175</v>
      </c>
    </row>
    <row r="86" spans="2:3" ht="39" customHeight="1" x14ac:dyDescent="0.3"/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РПЗ</vt:lpstr>
      <vt:lpstr>РПЦЗ</vt:lpstr>
      <vt:lpstr>ПП</vt:lpstr>
      <vt:lpstr>Отчет РПЗ(ПЗ)_ПЗИП</vt:lpstr>
      <vt:lpstr>Отчет о ПП</vt:lpstr>
      <vt:lpstr>Сведения о ЗД</vt:lpstr>
      <vt:lpstr>Справочно</vt:lpstr>
      <vt:lpstr>Коды заказчиков</vt:lpstr>
      <vt:lpstr>Диапазон1</vt:lpstr>
    </vt:vector>
  </TitlesOfParts>
  <Company>Tenderenergo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Голубева</dc:creator>
  <cp:lastModifiedBy>Васильев Алексей Александрович</cp:lastModifiedBy>
  <cp:lastPrinted>2015-06-01T11:42:00Z</cp:lastPrinted>
  <dcterms:created xsi:type="dcterms:W3CDTF">2015-04-27T08:46:38Z</dcterms:created>
  <dcterms:modified xsi:type="dcterms:W3CDTF">2016-05-24T14:06:36Z</dcterms:modified>
</cp:coreProperties>
</file>